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SUMIFS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<sst xmlns="http://schemas.openxmlformats.org/spreadsheetml/2006/main" count="4320" uniqueCount="1001">
  <si>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</si>
  <si>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</si>
  <si>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</si>
  <si>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</si>
  <si>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</si>
  <si>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</si>
  <si>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</si>
  <si>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</si>
  <si>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</si>
  <si>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</si>
  <si>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</si>
  <si>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</si>
  <si>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</si>
  <si>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</si>
  <si>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</si>
  <si>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</si>
  <si>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</si>
  <si>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</si>
  <si>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</si>
  <si>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</si>
  <si>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</si>
  <si>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</si>
  <si>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</si>
  <si>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</si>
  <si>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</si>
  <si>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</si>
  <si>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</si>
  <si>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</si>
  <si>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</si>
  <si>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</si>
  <si>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</si>
  <si>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</si>
  <si>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</si>
  <si>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</si>
  <si>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</si>
  <si>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</si>
  <si>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</si>
  <si>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</si>
  <si>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</si>
  <si>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</si>
  <si>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</si>
  <si>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</si>
  <si>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</si>
  <si>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</si>
  <si>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</si>
  <si>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</si>
  <si>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</si>
  <si>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</si>
  <si>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</si>
  <si>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</si>
  <si>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</si>
  <si>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</si>
  <si>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</si>
  <si>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</si>
  <si>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</si>
  <si>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</si>
  <si>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</si>
  <si>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</si>
  <si>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</si>
  <si>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</si>
  <si>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</si>
  <si>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</si>
  <si>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</si>
  <si>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</si>
  <si>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</si>
  <si>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</si>
  <si>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</si>
  <si>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</si>
  <si>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</si>
  <si>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</si>
  <si>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</si>
  <si>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</si>
  <si>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</si>
  <si>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</si>
  <si>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</si>
  <si>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</si>
  <si>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</si>
  <si>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</si>
  <si>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</si>
  <si>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</si>
  <si>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</si>
  <si>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</si>
  <si>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</si>
  <si>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</si>
  <si>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</si>
  <si>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</si>
  <si>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</si>
  <si>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</si>
  <si>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</si>
  <si>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</si>
  <si>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</si>
  <si>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</si>
  <si>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</si>
  <si>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</si>
  <si>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</si>
  <si>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</si>
  <si>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</si>
  <si>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</si>
  <si>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</si>
  <si>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</si>
  <si>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</si>
  <si>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</si>
  <si>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</si>
  <si>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</si>
  <si>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</si>
  <si>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</si>
  <si>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</si>
  <si>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</si>
  <si>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</si>
  <si>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</si>
  <si>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</si>
  <si>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</si>
  <si>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</si>
  <si>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</si>
  <si>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</si>
  <si>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</si>
  <si>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</si>
  <si>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</si>
  <si>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</si>
  <si>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</si>
  <si>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</si>
  <si>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</si>
  <si>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</si>
  <si>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</si>
  <si>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</si>
  <si>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</si>
  <si>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</si>
  <si>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</si>
  <si>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</si>
  <si>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</si>
  <si>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</si>
  <si>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</si>
  <si>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</si>
  <si>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</si>
  <si>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</si>
  <si>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</si>
  <si>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</si>
  <si>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</si>
  <si>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</si>
  <si>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</si>
  <si>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</si>
  <si>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</si>
  <si>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</si>
  <si>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</si>
  <si>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</si>
  <si>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</si>
  <si>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</si>
  <si>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</si>
  <si>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</si>
  <si>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</si>
  <si>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</si>
  <si>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</si>
  <si>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</si>
  <si>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</si>
  <si>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</si>
  <si>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</si>
  <si>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</si>
  <si>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</si>
  <si>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</si>
  <si>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</si>
  <si>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</si>
  <si>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</si>
  <si>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</si>
  <si>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</si>
  <si>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</si>
  <si>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</si>
  <si>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</si>
  <si>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</si>
  <si>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</si>
  <si>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</si>
  <si>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</si>
  <si>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</si>
  <si>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</si>
  <si>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</si>
  <si>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</si>
  <si>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</si>
  <si>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</si>
  <si>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</si>
  <si>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</si>
  <si>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</si>
  <si>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</si>
  <si>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</si>
  <si>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</si>
  <si>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</si>
  <si>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</si>
  <si>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</si>
  <si>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</si>
  <si>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</si>
  <si>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</si>
  <si>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</si>
  <si>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</si>
  <si>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</si>
  <si>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</si>
  <si>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</si>
  <si>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</si>
  <si>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</si>
  <si>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</si>
  <si>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</si>
  <si>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</si>
  <si>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</si>
  <si>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</si>
  <si>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</si>
  <si>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</si>
  <si>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</si>
  <si>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</si>
  <si>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</si>
  <si>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</si>
  <si>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</si>
  <si>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</si>
  <si>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</si>
  <si>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</si>
  <si>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</si>
  <si>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</si>
  <si>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</si>
  <si>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</si>
  <si>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</si>
  <si>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</si>
  <si>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</si>
  <si>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</si>
  <si>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</si>
  <si>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</si>
  <si>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</si>
  <si>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</si>
  <si>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</si>
  <si>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</si>
  <si>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</si>
  <si>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</si>
  <si>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</si>
  <si>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</si>
  <si>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</si>
  <si>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</si>
  <si>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</si>
  <si>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</si>
  <si>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</si>
  <si>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</si>
  <si>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</si>
  <si>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</si>
  <si>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</si>
  <si>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</si>
  <si>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</si>
  <si>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</si>
  <si>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</si>
  <si>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</si>
  <si>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</si>
  <si>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</si>
  <si>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</si>
  <si>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</si>
  <si>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</si>
  <si>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</si>
  <si>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</si>
  <si>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</si>
  <si>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</si>
  <si>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</si>
  <si>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</si>
  <si>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</si>
  <si>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</si>
  <si>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</si>
  <si>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</si>
  <si>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</si>
  <si>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</si>
  <si>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</si>
  <si>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</si>
  <si>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</si>
  <si>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</si>
  <si>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</si>
  <si>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</si>
  <si>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</si>
  <si>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</si>
  <si>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</si>
  <si>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</si>
  <si>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</si>
  <si>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</si>
  <si>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</si>
  <si>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</si>
  <si>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</si>
  <si>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</si>
  <si>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</si>
  <si>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</si>
  <si>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</si>
  <si>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</si>
  <si>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</si>
  <si>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</si>
  <si>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</si>
  <si>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</si>
  <si>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</si>
  <si>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</si>
  <si>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</si>
  <si>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</si>
  <si>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</si>
  <si>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</si>
  <si>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</si>
  <si>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</si>
  <si>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</si>
  <si>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</si>
  <si>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</si>
  <si>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</si>
  <si>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</si>
  <si>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</si>
  <si>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</si>
  <si>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</si>
  <si>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</si>
  <si>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</si>
  <si>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</si>
  <si>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</si>
  <si>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</si>
  <si>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</si>
  <si>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</si>
  <si>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</si>
  <si>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</si>
  <si>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</si>
  <si>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</si>
  <si>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</si>
  <si>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</si>
  <si>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</si>
  <si>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</si>
  <si>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</si>
  <si>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</si>
  <si>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</si>
  <si>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</si>
  <si>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</si>
  <si>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</si>
  <si>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</si>
  <si>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</si>
  <si>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</si>
  <si>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</si>
  <si>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</si>
  <si>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</si>
  <si>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</si>
  <si>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</si>
  <si>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</si>
  <si>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</si>
  <si>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</si>
  <si>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</si>
  <si>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</si>
  <si>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</si>
  <si>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</si>
  <si>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</si>
  <si>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</si>
  <si>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</si>
  <si>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</si>
  <si>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</si>
  <si>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</si>
  <si>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</si>
  <si>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</si>
  <si>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</si>
  <si>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</si>
  <si>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</si>
  <si>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</si>
  <si>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</si>
  <si>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</si>
  <si>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</si>
  <si>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</si>
  <si>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</si>
  <si>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</si>
  <si>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</si>
  <si>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</si>
  <si>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</si>
  <si>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</si>
  <si>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</si>
  <si>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</si>
  <si>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</si>
  <si>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</si>
  <si>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</si>
  <si>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</si>
  <si>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</si>
  <si>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</si>
  <si>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</si>
  <si>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</si>
  <si>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</si>
  <si>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</si>
  <si>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</si>
  <si>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</si>
  <si>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</si>
  <si>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</si>
  <si>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</si>
  <si>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</si>
  <si>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</si>
  <si>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</si>
  <si>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</si>
  <si>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</si>
  <si>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</si>
  <si>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</si>
  <si>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</si>
  <si>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</si>
  <si>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</si>
  <si>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</si>
  <si>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</si>
  <si>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</si>
  <si>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</si>
  <si>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</si>
  <si>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</si>
  <si>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</si>
  <si>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</si>
  <si>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</si>
  <si>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</si>
  <si>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</si>
  <si>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</si>
  <si>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</si>
  <si>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</si>
  <si>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</si>
  <si>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</si>
  <si>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</si>
  <si>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</si>
  <si>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</si>
  <si>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</si>
  <si>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</si>
  <si>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</si>
  <si>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</si>
  <si>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</si>
  <si>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</si>
  <si>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</si>
  <si>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</si>
  <si>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</si>
  <si>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</si>
  <si>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</si>
  <si>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</si>
  <si>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</si>
  <si>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</si>
  <si>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</si>
  <si>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</si>
  <si>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</si>
  <si>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</si>
  <si>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</si>
  <si>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</si>
  <si>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</si>
  <si>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</si>
  <si>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</si>
  <si>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</si>
  <si>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</si>
  <si>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</si>
  <si>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</si>
  <si>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</si>
  <si>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</si>
  <si>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</si>
  <si>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</si>
  <si>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</si>
  <si>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</si>
  <si>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</si>
  <si>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</si>
  <si>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</si>
  <si>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</si>
  <si>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</si>
  <si>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</si>
  <si>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</si>
  <si>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</si>
  <si>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</si>
  <si>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</si>
  <si>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</si>
  <si>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</si>
  <si>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</si>
  <si>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</si>
  <si>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</si>
  <si>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</si>
  <si>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</si>
  <si>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</si>
  <si>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</si>
  <si>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</si>
  <si>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</si>
  <si>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</si>
  <si>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</si>
  <si>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</si>
  <si>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</si>
  <si>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</si>
  <si>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</si>
  <si>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</si>
  <si>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</si>
  <si>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</si>
  <si>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</si>
  <si>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</si>
  <si>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</si>
  <si>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</si>
  <si>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</si>
  <si>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</si>
  <si>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</si>
  <si>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</si>
  <si>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</si>
  <si>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</si>
  <si>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</si>
  <si>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</si>
  <si>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</si>
  <si>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</si>
  <si>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</si>
  <si>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</si>
  <si>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</si>
  <si>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</si>
  <si>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</si>
  <si>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</si>
  <si>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</si>
  <si>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</si>
  <si>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</si>
  <si>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</si>
  <si>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</si>
  <si>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</si>
  <si>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</si>
  <si>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</si>
  <si>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</si>
  <si>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</si>
  <si>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</si>
  <si>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</si>
  <si>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</si>
  <si>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</si>
  <si>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</si>
  <si>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</si>
  <si>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</si>
  <si>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</si>
  <si>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</si>
  <si>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</si>
  <si>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</si>
  <si>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</si>
  <si>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</si>
  <si>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</si>
  <si>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</si>
  <si>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</si>
  <si>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</si>
  <si>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</si>
  <si>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</si>
  <si>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</si>
  <si>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</si>
  <si>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</si>
  <si>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</si>
  <si>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</si>
  <si>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</si>
  <si>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</si>
  <si>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</si>
  <si>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</si>
  <si>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</si>
  <si>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</si>
  <si>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</si>
  <si>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</si>
  <si>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</si>
  <si>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</si>
  <si>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</si>
  <si>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</si>
  <si>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</si>
  <si>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</si>
  <si>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</si>
  <si>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</si>
  <si>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</si>
  <si>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</si>
  <si>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</si>
  <si>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</si>
  <si>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</si>
  <si>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</si>
  <si>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</si>
  <si>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</si>
  <si>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</si>
  <si>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</si>
  <si>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</si>
  <si>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</si>
  <si>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</si>
  <si>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</si>
  <si>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</si>
  <si>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</si>
  <si>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</si>
  <si>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</si>
  <si>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</si>
  <si>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</si>
  <si>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</si>
  <si>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</si>
  <si>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</si>
  <si>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</si>
  <si>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</si>
  <si>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</si>
  <si>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</si>
  <si>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</si>
  <si>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</si>
  <si>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</si>
  <si>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</si>
  <si>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</si>
  <si>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</si>
  <si>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</si>
  <si>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</si>
  <si>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</si>
  <si>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</si>
  <si>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</si>
  <si>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</si>
  <si>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</si>
  <si>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</si>
  <si>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</si>
  <si>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</si>
  <si>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</si>
  <si>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</si>
  <si>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</si>
  <si>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</si>
  <si>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</si>
  <si>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</si>
  <si>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</si>
  <si>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</si>
  <si>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</si>
  <si>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</si>
  <si>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</si>
  <si>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</si>
  <si>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</si>
  <si>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</si>
  <si>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</si>
  <si>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</si>
  <si>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</si>
  <si>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</si>
  <si>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</si>
  <si>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</si>
  <si>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</si>
  <si>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</si>
  <si>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</si>
  <si>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</si>
  <si>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</si>
  <si>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</si>
  <si>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</si>
  <si>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</si>
  <si>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</si>
  <si>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</si>
  <si>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</si>
  <si>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</si>
  <si>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</si>
  <si>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</si>
  <si>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</si>
  <si>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</si>
  <si>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</si>
  <si>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</si>
  <si>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</si>
  <si>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</si>
  <si>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</si>
  <si>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</si>
  <si>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</si>
  <si>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</si>
  <si>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</si>
  <si>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</si>
  <si>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</si>
  <si>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</si>
  <si>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</si>
  <si>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</si>
  <si>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</si>
  <si>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</si>
  <si>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</si>
  <si>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</si>
  <si>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</si>
  <si>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</si>
  <si>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</si>
  <si>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</si>
  <si>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</si>
  <si>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</si>
  <si>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</si>
  <si>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</si>
  <si>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</si>
  <si>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</si>
  <si>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</si>
  <si>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</si>
  <si>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</si>
  <si>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</si>
  <si>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</si>
  <si>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</si>
  <si>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</si>
  <si>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</si>
  <si>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</si>
  <si>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</si>
  <si>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</si>
  <si>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</si>
  <si>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</si>
  <si>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</si>
  <si>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</si>
  <si>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</si>
  <si>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</si>
  <si>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</si>
  <si>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</si>
  <si>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</si>
  <si>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</si>
  <si>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</si>
  <si>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</si>
  <si>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</si>
  <si>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</si>
  <si>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</si>
  <si>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</si>
  <si>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</si>
  <si>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</si>
  <si>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</si>
  <si>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</si>
  <si>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</si>
  <si>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</si>
  <si>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</si>
  <si>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</si>
  <si>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</si>
  <si>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</si>
  <si>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</si>
  <si>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</si>
  <si>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</si>
  <si>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</si>
  <si>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</si>
  <si>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</si>
  <si>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</si>
  <si>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</si>
  <si>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</si>
  <si>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</si>
  <si>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</si>
  <si>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</si>
  <si>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</si>
  <si>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</si>
  <si>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</si>
  <si>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</si>
  <si>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</si>
  <si>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</si>
  <si>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</si>
  <si>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</si>
  <si>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</si>
  <si>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</si>
  <si>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</si>
  <si>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</si>
  <si>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</si>
  <si>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</si>
  <si>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</si>
  <si>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</si>
  <si>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</si>
  <si>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</si>
  <si>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</si>
  <si>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</si>
  <si>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</si>
  <si>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</si>
  <si>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</si>
  <si>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</si>
  <si>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</si>
  <si>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</si>
  <si>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</si>
  <si>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</si>
  <si>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</si>
  <si>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</si>
  <si>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</si>
  <si>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</si>
  <si>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</si>
  <si>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</si>
  <si>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</si>
  <si>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</si>
  <si>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</si>
  <si>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</si>
  <si>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</si>
  <si>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</si>
  <si>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</si>
  <si>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</si>
  <si>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</si>
  <si>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</si>
  <si>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</si>
  <si>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</si>
  <si>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</si>
  <si>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</si>
  <si>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</si>
  <si>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</si>
  <si>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</si>
  <si>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</si>
  <si>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</si>
  <si>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</si>
  <si>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</si>
  <si>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</si>
  <si>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</si>
  <si>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</si>
  <si>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</si>
  <si>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</si>
  <si>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</si>
  <si>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</si>
  <si>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</si>
  <si>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</si>
  <si>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</si>
  <si>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</si>
  <si>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</si>
  <si>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</si>
  <si>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</si>
  <si>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</si>
  <si>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</si>
  <si>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</si>
  <si>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</si>
  <si>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</si>
  <si>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</si>
  <si>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</si>
  <si>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</si>
  <si>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</si>
  <si>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</si>
  <si>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</si>
  <si>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</si>
  <si>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</si>
  <si>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</si>
  <si>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</si>
  <si>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</si>
  <si>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</si>
  <si>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</si>
  <si>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</si>
  <si>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</si>
  <si>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</si>
  <si>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</si>
  <si>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</si>
  <si>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</si>
  <si>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</si>
  <si>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</si>
  <si>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</si>
  <si>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</si>
  <si>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</si>
  <si>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</si>
  <si>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</si>
  <si>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</si>
  <si>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</si>
  <si>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</si>
  <si>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</si>
  <si>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</si>
  <si>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</si>
  <si>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</si>
  <si>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</si>
  <si>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</si>
  <si>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</si>
  <si>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</si>
  <si>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</si>
  <si>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</si>
  <si>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</si>
  <si>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</si>
  <si>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</si>
  <si>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</si>
  <si>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</si>
  <si>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</si>
  <si>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</si>
  <si>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</si>
  <si>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</si>
  <si>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</si>
  <si>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</si>
  <si>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</si>
  <si>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</si>
  <si>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</si>
  <si>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</si>
  <si>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</si>
  <si>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</si>
  <si>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</si>
  <si>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</si>
  <si>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</si>
  <si>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</si>
  <si>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</si>
  <si>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</si>
  <si>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</si>
  <si>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</si>
  <si>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</si>
  <si>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</si>
  <si>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</si>
  <si>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</si>
  <si>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</si>
  <si>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</si>
  <si>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</si>
  <si>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</si>
  <si>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</si>
  <si>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</si>
  <si>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</si>
  <si>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</si>
  <si>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</si>
  <si>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</si>
  <si>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</si>
  <si>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</si>
  <si>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</si>
  <si>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</si>
  <si>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</si>
  <si>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</si>
  <si>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</si>
  <si>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</si>
  <si>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</si>
  <si>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</si>
  <si>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</si>
  <si>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</si>
  <si>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</si>
  <si>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</si>
  <si>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</si>
  <si>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</si>
  <si>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</si>
  <si>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</si>
  <si>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</si>
  <si>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</si>
  <si>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</si>
  <si>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</si>
  <si>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</si>
  <si>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</si>
  <si>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</si>
  <si>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</si>
  <si>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</si>
  <si>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</si>
  <si>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</si>
  <si>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</si>
  <si>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</si>
  <si>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</si>
  <si>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</si>
  <si>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</si>
  <si>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</si>
  <si>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</si>
  <si>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</si>
  <si>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</si>
  <si>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</si>
  <si>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</si>
  <si>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</si>
  <si>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</si>
  <si>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</si>
  <si>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</si>
  <si>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</si>
  <si>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</si>
  <si>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</si>
  <si>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</si>
  <si>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</si>
  <si>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</si>
  <si>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</si>
  <si>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</si>
  <si>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</si>
  <si>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</si>
  <si>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</si>
  <si>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</si>
  <si>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</si>
  <si>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</si>
  <si>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</si>
  <si>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</si>
  <si>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</si>
  <si>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</si>
  <si>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</si>
  <si>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</si>
  <si>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</si>
  <si>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</si>
  <si>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</si>
  <si>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</si>
  <si>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</si>
  <si>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</si>
  <si>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</si>
  <si>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</si>
  <si>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</si>
  <si>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</si>
  <si>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</si>
  <si>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</si>
  <si>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</si>
  <si>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</si>
  <si>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</si>
  <si>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</si>
  <si>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</si>
  <si>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</si>
  <si>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</si>
  <si>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</si>
  <si>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</si>
  <si>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</si>
  <si>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</si>
  <si>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</si>
  <si>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</si>
  <si>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</si>
  <si>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</si>
  <si>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</si>
  <si>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</si>
  <si>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</si>
  <si>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</si>
  <si>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</si>
  <si>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</si>
  <si>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</si>
  <si>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</si>
  <si>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</si>
  <si>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</si>
  <si>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</si>
  <si>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</si>
  <si>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</si>
  <si>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</si>
  <si>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</si>
  <si>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</si>
  <si>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</si>
  <si>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</si>
  <si>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</si>
  <si>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</si>
  <si>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</si>
  <si>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</si>
  <si>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</si>
  <si>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</si>
  <si>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</si>
  <si>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</si>
  <si>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</si>
  <si>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</si>
  <si>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</si>
  <si>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</si>
  <si>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</si>
  <si>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</si>
  <si>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</si>
  <si>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</si>
  <si>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</si>
  <si>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</si>
  <si>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</si>
  <si>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</si>
  <si>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</si>
  <si>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</si>
  <si>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</si>
  <si>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</si>
  <si>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</si>
  <si>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</si>
  <si>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</si>
  <si>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</si>
  <si>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</si>
  <si>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</si>
  <si>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</si>
  <si>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</si>
  <si>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</si>
  <si>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</si>
  <si>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</si>
  <si>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Нео Лондон Капитал АД</t>
  </si>
  <si>
    <t>Християн Дънков</t>
  </si>
  <si>
    <t>info@neolondoncapital.com</t>
  </si>
  <si>
    <t>www.neolondoncapital.com</t>
  </si>
  <si>
    <t>www.investor.bg</t>
  </si>
  <si>
    <t>0882-826-347</t>
  </si>
  <si>
    <t>гр. София, бул. „Тодор Александров“ № 137, офис 20</t>
  </si>
  <si>
    <t>1 Премиер Фонд АДСИЦ</t>
  </si>
  <si>
    <t>Сузан Басри</t>
  </si>
  <si>
    <t>Съставител</t>
  </si>
  <si>
    <t>01.01.2023</t>
  </si>
  <si>
    <t>30.09.2023</t>
  </si>
</sst>
</file>

<file path=xl/styles.xml><?xml version="1.0" encoding="utf-8"?>
<styleSheet xmlns="http://schemas.openxmlformats.org/spreadsheetml/2006/main">
  <numFmts count="58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_ ;_ * \(#,##0\)_ ;_ * &quot;-&quot;_)_ ;_ @_ "/>
    <numFmt numFmtId="44" formatCode="_ * #,##0.00_)\ &quot;лв.&quot;_ ;_ * \(#,##0.00\)\ &quot;лв.&quot;_ ;_ * &quot;-&quot;??_)\ &quot;лв.&quot;_ ;_ @_ "/>
    <numFmt numFmtId="43" formatCode="_ * #,##0.00_)_ ;_ * \(#,##0.00\)_ ;_ * &quot;-&quot;??_)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)\ _л_в_._ ;_ * \(#,##0\)\ _л_в_._ ;_ * &quot;-&quot;_)\ _л_в_._ ;_ @_ "/>
    <numFmt numFmtId="181" formatCode="_ * #,##0.00_)\ _л_в_._ ;_ * \(#,##0.00\)\ _л_в_._ ;_ * &quot;-&quot;??_)\ _л_в_._ ;_ @_ "/>
    <numFmt numFmtId="182" formatCode="_-* #,##0\ _л_в_._-;\-* #,##0\ _л_в_._-;_-* &quot;-&quot;\ _л_в_._-;_-@_-"/>
    <numFmt numFmtId="183" formatCode="_-* #,##0.00\ _л_в_._-;\-* #,##0.00\ _л_в_._-;_-* &quot;-&quot;??\ _л_в_._-;_-@_-"/>
    <numFmt numFmtId="184" formatCode="#,##0\ &quot;лв&quot;;\-#,##0\ &quot;лв&quot;"/>
    <numFmt numFmtId="185" formatCode="#,##0\ &quot;лв&quot;;[Red]\-#,##0\ &quot;лв&quot;"/>
    <numFmt numFmtId="186" formatCode="#,##0.00\ &quot;лв&quot;;\-#,##0.00\ &quot;лв&quot;"/>
    <numFmt numFmtId="187" formatCode="#,##0.00\ &quot;лв&quot;;[Red]\-#,##0.00\ &quot;лв&quot;"/>
    <numFmt numFmtId="188" formatCode="_-* #,##0\ &quot;лв&quot;_-;\-* #,##0\ &quot;лв&quot;_-;_-* &quot;-&quot;\ &quot;лв&quot;_-;_-@_-"/>
    <numFmt numFmtId="189" formatCode="_-* #,##0\ _л_в_-;\-* #,##0\ _л_в_-;_-* &quot;-&quot;\ _л_в_-;_-@_-"/>
    <numFmt numFmtId="190" formatCode="_-* #,##0.00\ &quot;лв&quot;_-;\-* #,##0.00\ &quot;лв&quot;_-;_-* &quot;-&quot;??\ &quot;лв&quot;_-;_-@_-"/>
    <numFmt numFmtId="191" formatCode="_-* #,##0.00\ _л_в_-;\-* #,##0.00\ _л_в_-;_-* &quot;-&quot;??\ _л_в_-;_-@_-"/>
    <numFmt numFmtId="192" formatCode="dd/m/yyyy\ &quot;г.&quot;;@"/>
    <numFmt numFmtId="193" formatCode="dd/mm/yyyy;@"/>
    <numFmt numFmtId="194" formatCode="[$-809]dd\ mmmm\ yyyy"/>
    <numFmt numFmtId="195" formatCode="dd/mm/yy;@"/>
    <numFmt numFmtId="196" formatCode="#,##0.00_ ;[Red]\-#,##0.00\ "/>
    <numFmt numFmtId="197" formatCode="0.0%"/>
    <numFmt numFmtId="198" formatCode="#,##0.000"/>
    <numFmt numFmtId="199" formatCode="#,##0.0000"/>
    <numFmt numFmtId="200" formatCode="0.000%"/>
    <numFmt numFmtId="201" formatCode="0.0000%"/>
    <numFmt numFmtId="202" formatCode="0.00000%"/>
    <numFmt numFmtId="203" formatCode="0.000000%"/>
    <numFmt numFmtId="204" formatCode="0.0000000%"/>
    <numFmt numFmtId="205" formatCode="0.00000000%"/>
    <numFmt numFmtId="206" formatCode="0.000000000%"/>
    <numFmt numFmtId="207" formatCode="0.0000000000%"/>
    <numFmt numFmtId="208" formatCode="0.00000000000%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9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9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9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9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5" fontId="10" fillId="36" borderId="0" xfId="0" applyNumberFormat="1" applyFont="1" applyFill="1" applyAlignment="1">
      <alignment/>
    </xf>
    <xf numFmtId="19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4" borderId="14" xfId="70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9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9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="93" zoomScaleNormal="93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 t="str">
        <f>IF(ISBLANK(_endDate),"",_endDate)</f>
        <v>30.09.2023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45229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Сузан Басри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98" t="s">
        <v>999</v>
      </c>
    </row>
    <row r="10" spans="1:2" ht="15.75">
      <c r="A10" s="7" t="s">
        <v>2</v>
      </c>
      <c r="B10" s="698" t="s">
        <v>1000</v>
      </c>
    </row>
    <row r="11" spans="1:2" ht="15.75">
      <c r="A11" s="7" t="s">
        <v>975</v>
      </c>
      <c r="B11" s="698">
        <v>45229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6" t="s">
        <v>974</v>
      </c>
    </row>
    <row r="16" spans="1:2" ht="15.75">
      <c r="A16" s="7" t="s">
        <v>3</v>
      </c>
      <c r="B16" s="575">
        <v>203039149</v>
      </c>
    </row>
    <row r="17" spans="1:2" ht="15.75">
      <c r="A17" s="7" t="s">
        <v>920</v>
      </c>
      <c r="B17" s="575" t="s">
        <v>990</v>
      </c>
    </row>
    <row r="18" spans="1:2" ht="15.75">
      <c r="A18" s="7" t="s">
        <v>919</v>
      </c>
      <c r="B18" s="575"/>
    </row>
    <row r="19" spans="1:2" ht="15.75">
      <c r="A19" s="7" t="s">
        <v>4</v>
      </c>
      <c r="B19" s="575" t="s">
        <v>995</v>
      </c>
    </row>
    <row r="20" spans="1:2" ht="15.75">
      <c r="A20" s="7" t="s">
        <v>5</v>
      </c>
      <c r="B20" s="575" t="s">
        <v>995</v>
      </c>
    </row>
    <row r="21" spans="1:2" ht="15.75">
      <c r="A21" s="10" t="s">
        <v>6</v>
      </c>
      <c r="B21" s="576" t="s">
        <v>994</v>
      </c>
    </row>
    <row r="22" spans="1:2" ht="15.75">
      <c r="A22" s="10" t="s">
        <v>917</v>
      </c>
      <c r="B22" s="576"/>
    </row>
    <row r="23" spans="1:2" ht="15.75">
      <c r="A23" s="10" t="s">
        <v>7</v>
      </c>
      <c r="B23" s="686" t="s">
        <v>991</v>
      </c>
    </row>
    <row r="24" spans="1:2" ht="15.75">
      <c r="A24" s="10" t="s">
        <v>918</v>
      </c>
      <c r="B24" s="687" t="s">
        <v>992</v>
      </c>
    </row>
    <row r="25" spans="1:2" ht="15.75">
      <c r="A25" s="7" t="s">
        <v>921</v>
      </c>
      <c r="B25" s="688" t="s">
        <v>993</v>
      </c>
    </row>
    <row r="26" spans="1:2" ht="15.75">
      <c r="A26" s="10" t="s">
        <v>968</v>
      </c>
      <c r="B26" s="576" t="s">
        <v>997</v>
      </c>
    </row>
    <row r="27" spans="1:2" ht="15.75">
      <c r="A27" s="10" t="s">
        <v>969</v>
      </c>
      <c r="B27" s="576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01.01.2023 до 30.09.2023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68436</v>
      </c>
      <c r="D6" s="672">
        <f aca="true" t="shared" si="0" ref="D6:D15">C6-E6</f>
        <v>0</v>
      </c>
      <c r="E6" s="671">
        <f>'1-Баланс'!G95</f>
        <v>68436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19000</v>
      </c>
      <c r="D7" s="672">
        <f t="shared" si="0"/>
        <v>9005</v>
      </c>
      <c r="E7" s="671">
        <f>'1-Баланс'!G18</f>
        <v>9995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194</v>
      </c>
      <c r="D8" s="672">
        <f t="shared" si="0"/>
        <v>0</v>
      </c>
      <c r="E8" s="671">
        <f>ABS('2-Отчет за доходите'!C44)-ABS('2-Отчет за доходите'!G44)</f>
        <v>194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7</v>
      </c>
      <c r="D9" s="672">
        <f t="shared" si="0"/>
        <v>0</v>
      </c>
      <c r="E9" s="671">
        <f>'3-Отчет за паричния поток'!C45</f>
        <v>7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7</v>
      </c>
      <c r="D10" s="672">
        <f t="shared" si="0"/>
        <v>0</v>
      </c>
      <c r="E10" s="671">
        <f>'3-Отчет за паричния поток'!C46</f>
        <v>7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19000</v>
      </c>
      <c r="D11" s="672">
        <f t="shared" si="0"/>
        <v>0</v>
      </c>
      <c r="E11" s="671">
        <f>'4-Отчет за собствения капитал'!L34</f>
        <v>19000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9716</v>
      </c>
      <c r="D12" s="672">
        <f t="shared" si="0"/>
        <v>0</v>
      </c>
      <c r="E12" s="671">
        <f>'Справка 5'!C27+'Справка 5'!C97</f>
        <v>9716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6" t="s">
        <v>887</v>
      </c>
      <c r="B1" s="586" t="s">
        <v>882</v>
      </c>
      <c r="C1" s="586" t="s">
        <v>886</v>
      </c>
      <c r="D1" s="586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89">
        <v>1</v>
      </c>
      <c r="B3" s="587" t="s">
        <v>885</v>
      </c>
      <c r="C3" s="588" t="s">
        <v>884</v>
      </c>
      <c r="D3" s="639" t="e">
        <f>(ABS('1-Баланс'!G32)-ABS('1-Баланс'!G33))/'2-Отчет за доходите'!G16</f>
        <v>#DIV/0!</v>
      </c>
      <c r="E3" s="643"/>
    </row>
    <row r="4" spans="1:4" ht="31.5">
      <c r="A4" s="589">
        <v>2</v>
      </c>
      <c r="B4" s="587" t="s">
        <v>911</v>
      </c>
      <c r="C4" s="588" t="s">
        <v>888</v>
      </c>
      <c r="D4" s="639">
        <f>(ABS('1-Баланс'!G32)-ABS('1-Баланс'!G33))/'1-Баланс'!G37</f>
        <v>0.010210526315789474</v>
      </c>
    </row>
    <row r="5" spans="1:4" ht="31.5">
      <c r="A5" s="589">
        <v>3</v>
      </c>
      <c r="B5" s="587" t="s">
        <v>889</v>
      </c>
      <c r="C5" s="588" t="s">
        <v>890</v>
      </c>
      <c r="D5" s="639">
        <f>(ABS('1-Баланс'!G32)-ABS('1-Баланс'!G33))/('1-Баланс'!G56+'1-Баланс'!G79)</f>
        <v>0.003924265717291043</v>
      </c>
    </row>
    <row r="6" spans="1:4" ht="31.5">
      <c r="A6" s="589">
        <v>4</v>
      </c>
      <c r="B6" s="587" t="s">
        <v>912</v>
      </c>
      <c r="C6" s="588" t="s">
        <v>891</v>
      </c>
      <c r="D6" s="639">
        <f>(ABS('1-Баланс'!G32)-ABS('1-Баланс'!G33))/('1-Баланс'!C95)</f>
        <v>0.0028347653281898416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89">
        <v>5</v>
      </c>
      <c r="B8" s="587" t="s">
        <v>893</v>
      </c>
      <c r="C8" s="588" t="s">
        <v>894</v>
      </c>
      <c r="D8" s="638">
        <f>'2-Отчет за доходите'!G36/'2-Отчет за доходите'!C36</f>
        <v>1.217613273771538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89">
        <v>6</v>
      </c>
      <c r="B10" s="587" t="s">
        <v>896</v>
      </c>
      <c r="C10" s="588" t="s">
        <v>897</v>
      </c>
      <c r="D10" s="638">
        <f>'1-Баланс'!C94/'1-Баланс'!G79</f>
        <v>1.4551039935539105</v>
      </c>
    </row>
    <row r="11" spans="1:4" ht="63">
      <c r="A11" s="589">
        <v>7</v>
      </c>
      <c r="B11" s="587" t="s">
        <v>898</v>
      </c>
      <c r="C11" s="588" t="s">
        <v>964</v>
      </c>
      <c r="D11" s="638">
        <f>('1-Баланс'!C76+'1-Баланс'!C85+'1-Баланс'!C92)/'1-Баланс'!G79</f>
        <v>1.4551039935539105</v>
      </c>
    </row>
    <row r="12" spans="1:4" ht="47.25">
      <c r="A12" s="589">
        <v>8</v>
      </c>
      <c r="B12" s="587" t="s">
        <v>899</v>
      </c>
      <c r="C12" s="588" t="s">
        <v>965</v>
      </c>
      <c r="D12" s="638">
        <f>('1-Баланс'!C85+'1-Баланс'!C92)/'1-Баланс'!G79</f>
        <v>1.278264591831596</v>
      </c>
    </row>
    <row r="13" spans="1:4" ht="31.5">
      <c r="A13" s="589">
        <v>9</v>
      </c>
      <c r="B13" s="587" t="s">
        <v>900</v>
      </c>
      <c r="C13" s="588" t="s">
        <v>901</v>
      </c>
      <c r="D13" s="638">
        <f>'1-Баланс'!C92/'1-Баланс'!G79</f>
        <v>0.00017626026086518608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89">
        <v>10</v>
      </c>
      <c r="B15" s="587" t="s">
        <v>916</v>
      </c>
      <c r="C15" s="588" t="s">
        <v>903</v>
      </c>
      <c r="D15" s="638" t="e">
        <f>'2-Отчет за доходите'!G16/('1-Баланс'!C20+'1-Баланс'!C21+'1-Баланс'!C22+'1-Баланс'!C28+'1-Баланс'!C65)</f>
        <v>#DIV/0!</v>
      </c>
    </row>
    <row r="16" spans="1:4" ht="31.5">
      <c r="A16" s="645">
        <v>11</v>
      </c>
      <c r="B16" s="587" t="s">
        <v>902</v>
      </c>
      <c r="C16" s="588" t="s">
        <v>915</v>
      </c>
      <c r="D16" s="646">
        <f>'2-Отчет за доходите'!G16/('1-Баланс'!C95)</f>
        <v>0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89">
        <v>12</v>
      </c>
      <c r="B18" s="587" t="s">
        <v>931</v>
      </c>
      <c r="C18" s="588" t="s">
        <v>904</v>
      </c>
      <c r="D18" s="638">
        <f>'1-Баланс'!G56/('1-Баланс'!G37+'1-Баланс'!G56)</f>
        <v>0.33848617784276863</v>
      </c>
    </row>
    <row r="19" spans="1:4" ht="31.5">
      <c r="A19" s="589">
        <v>13</v>
      </c>
      <c r="B19" s="587" t="s">
        <v>932</v>
      </c>
      <c r="C19" s="588" t="s">
        <v>906</v>
      </c>
      <c r="D19" s="638">
        <f>D4/D5</f>
        <v>2.6018947368421053</v>
      </c>
    </row>
    <row r="20" spans="1:4" ht="31.5">
      <c r="A20" s="589">
        <v>14</v>
      </c>
      <c r="B20" s="587" t="s">
        <v>907</v>
      </c>
      <c r="C20" s="588" t="s">
        <v>908</v>
      </c>
      <c r="D20" s="638">
        <f>D6/D5</f>
        <v>0.7223683441463556</v>
      </c>
    </row>
    <row r="21" spans="1:5" ht="15.75">
      <c r="A21" s="589">
        <v>15</v>
      </c>
      <c r="B21" s="587" t="s">
        <v>909</v>
      </c>
      <c r="C21" s="588" t="s">
        <v>910</v>
      </c>
      <c r="D21" s="675">
        <f>'2-Отчет за доходите'!C37+'2-Отчет за доходите'!C25</f>
        <v>1583</v>
      </c>
      <c r="E21" s="695"/>
    </row>
    <row r="22" spans="1:4" ht="47.25">
      <c r="A22" s="589">
        <v>16</v>
      </c>
      <c r="B22" s="587" t="s">
        <v>913</v>
      </c>
      <c r="C22" s="588" t="s">
        <v>914</v>
      </c>
      <c r="D22" s="644">
        <f>D21/'1-Баланс'!G37</f>
        <v>0.0833157894736842</v>
      </c>
    </row>
    <row r="23" spans="1:4" ht="31.5">
      <c r="A23" s="589">
        <v>17</v>
      </c>
      <c r="B23" s="587" t="s">
        <v>978</v>
      </c>
      <c r="C23" s="588" t="s">
        <v>979</v>
      </c>
      <c r="D23" s="644">
        <f>(D21+'2-Отчет за доходите'!C14)/'2-Отчет за доходите'!G31</f>
        <v>0.8296645702306079</v>
      </c>
    </row>
    <row r="24" spans="1:4" ht="31.5">
      <c r="A24" s="589">
        <v>18</v>
      </c>
      <c r="B24" s="587" t="s">
        <v>980</v>
      </c>
      <c r="C24" s="588" t="s">
        <v>981</v>
      </c>
      <c r="D24" s="644">
        <f>('1-Баланс'!G56+'1-Баланс'!G79)/(D21+'2-Отчет за доходите'!C14)</f>
        <v>31.2293114339861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7"/>
      <c r="F2" s="499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78" t="str">
        <f aca="true" t="shared" si="2" ref="C3:C34">endDate</f>
        <v>30.09.2023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78" t="str">
        <f t="shared" si="2"/>
        <v>30.09.2023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78" t="str">
        <f t="shared" si="2"/>
        <v>30.09.2023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78" t="str">
        <f t="shared" si="2"/>
        <v>30.09.2023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78" t="str">
        <f t="shared" si="2"/>
        <v>30.09.2023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78" t="str">
        <f t="shared" si="2"/>
        <v>30.09.2023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78" t="str">
        <f t="shared" si="2"/>
        <v>30.09.2023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78" t="str">
        <f t="shared" si="2"/>
        <v>30.09.2023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78" t="str">
        <f t="shared" si="2"/>
        <v>30.09.2023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78" t="str">
        <f t="shared" si="2"/>
        <v>30.09.2023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78" t="str">
        <f t="shared" si="2"/>
        <v>30.09.2023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78" t="str">
        <f t="shared" si="2"/>
        <v>30.09.2023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78" t="str">
        <f t="shared" si="2"/>
        <v>30.09.2023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78" t="str">
        <f t="shared" si="2"/>
        <v>30.09.2023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78" t="str">
        <f t="shared" si="2"/>
        <v>30.09.2023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78" t="str">
        <f t="shared" si="2"/>
        <v>30.09.2023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78" t="str">
        <f t="shared" si="2"/>
        <v>30.09.2023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78" t="str">
        <f t="shared" si="2"/>
        <v>30.09.2023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78" t="str">
        <f t="shared" si="2"/>
        <v>30.09.2023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78" t="str">
        <f t="shared" si="2"/>
        <v>30.09.2023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9716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78" t="str">
        <f t="shared" si="2"/>
        <v>30.09.2023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9716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78" t="str">
        <f t="shared" si="2"/>
        <v>30.09.2023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78" t="str">
        <f t="shared" si="2"/>
        <v>30.09.2023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78" t="str">
        <f t="shared" si="2"/>
        <v>30.09.2023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78" t="str">
        <f t="shared" si="2"/>
        <v>30.09.2023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78" t="str">
        <f t="shared" si="2"/>
        <v>30.09.2023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78" t="str">
        <f t="shared" si="2"/>
        <v>30.09.2023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78" t="str">
        <f t="shared" si="2"/>
        <v>30.09.2023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78" t="str">
        <f t="shared" si="2"/>
        <v>30.09.2023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78" t="str">
        <f t="shared" si="2"/>
        <v>30.09.2023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78" t="str">
        <f t="shared" si="2"/>
        <v>30.09.2023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9716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78" t="str">
        <f t="shared" si="2"/>
        <v>30.09.2023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78" t="str">
        <f aca="true" t="shared" si="5" ref="C35:C66">endDate</f>
        <v>30.09.2023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932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78" t="str">
        <f t="shared" si="5"/>
        <v>30.09.2023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78" t="str">
        <f t="shared" si="5"/>
        <v>30.09.2023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78" t="str">
        <f t="shared" si="5"/>
        <v>30.09.2023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932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78" t="str">
        <f t="shared" si="5"/>
        <v>30.09.2023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78" t="str">
        <f t="shared" si="5"/>
        <v>30.09.2023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78" t="str">
        <f t="shared" si="5"/>
        <v>30.09.2023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10648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78" t="str">
        <f t="shared" si="5"/>
        <v>30.09.2023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78" t="str">
        <f t="shared" si="5"/>
        <v>30.09.2023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78" t="str">
        <f t="shared" si="5"/>
        <v>30.09.2023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78" t="str">
        <f t="shared" si="5"/>
        <v>30.09.2023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78" t="str">
        <f t="shared" si="5"/>
        <v>30.09.2023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78" t="str">
        <f t="shared" si="5"/>
        <v>30.09.2023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78" t="str">
        <f t="shared" si="5"/>
        <v>30.09.2023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78" t="str">
        <f t="shared" si="5"/>
        <v>30.09.2023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78" t="str">
        <f t="shared" si="5"/>
        <v>30.09.2023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78" t="str">
        <f t="shared" si="5"/>
        <v>30.09.2023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450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78" t="str">
        <f t="shared" si="5"/>
        <v>30.09.2023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6535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78" t="str">
        <f t="shared" si="5"/>
        <v>30.09.2023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78" t="str">
        <f t="shared" si="5"/>
        <v>30.09.2023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78" t="str">
        <f t="shared" si="5"/>
        <v>30.09.2023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78" t="str">
        <f t="shared" si="5"/>
        <v>30.09.2023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78" t="str">
        <f t="shared" si="5"/>
        <v>30.09.2023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7023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78" t="str">
        <f t="shared" si="5"/>
        <v>30.09.2023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50758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78" t="str">
        <f t="shared" si="5"/>
        <v>30.09.2023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78" t="str">
        <f t="shared" si="5"/>
        <v>30.09.2023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78" t="str">
        <f t="shared" si="5"/>
        <v>30.09.2023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50758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78" t="str">
        <f t="shared" si="5"/>
        <v>30.09.2023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78" t="str">
        <f t="shared" si="5"/>
        <v>30.09.2023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78" t="str">
        <f t="shared" si="5"/>
        <v>30.09.2023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50758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78" t="str">
        <f t="shared" si="5"/>
        <v>30.09.2023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78" t="str">
        <f t="shared" si="5"/>
        <v>30.09.2023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78" t="str">
        <f aca="true" t="shared" si="8" ref="C67:C98">endDate</f>
        <v>30.09.2023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78" t="str">
        <f t="shared" si="8"/>
        <v>30.09.2023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78" t="str">
        <f t="shared" si="8"/>
        <v>30.09.2023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78" t="str">
        <f t="shared" si="8"/>
        <v>30.09.2023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78" t="str">
        <f t="shared" si="8"/>
        <v>30.09.2023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57788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78" t="str">
        <f t="shared" si="8"/>
        <v>30.09.2023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68436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78" t="str">
        <f t="shared" si="8"/>
        <v>30.09.2023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78" t="str">
        <f t="shared" si="8"/>
        <v>30.09.2023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78" t="str">
        <f t="shared" si="8"/>
        <v>30.09.2023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78" t="str">
        <f t="shared" si="8"/>
        <v>30.09.2023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78" t="str">
        <f t="shared" si="8"/>
        <v>30.09.2023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78" t="str">
        <f t="shared" si="8"/>
        <v>30.09.2023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78" t="str">
        <f t="shared" si="8"/>
        <v>30.09.2023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78" t="str">
        <f t="shared" si="8"/>
        <v>30.09.2023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78" t="str">
        <f t="shared" si="8"/>
        <v>30.09.2023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78" t="str">
        <f t="shared" si="8"/>
        <v>30.09.2023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999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78" t="str">
        <f t="shared" si="8"/>
        <v>30.09.2023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999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78" t="str">
        <f t="shared" si="8"/>
        <v>30.09.2023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78" t="str">
        <f t="shared" si="8"/>
        <v>30.09.2023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78" t="str">
        <f t="shared" si="8"/>
        <v>30.09.2023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999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78" t="str">
        <f t="shared" si="8"/>
        <v>30.09.2023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7812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78" t="str">
        <f t="shared" si="8"/>
        <v>30.09.2023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7812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78" t="str">
        <f t="shared" si="8"/>
        <v>30.09.2023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78" t="str">
        <f t="shared" si="8"/>
        <v>30.09.2023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78" t="str">
        <f t="shared" si="8"/>
        <v>30.09.2023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194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78" t="str">
        <f t="shared" si="8"/>
        <v>30.09.2023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78" t="str">
        <f t="shared" si="8"/>
        <v>30.09.2023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8006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78" t="str">
        <f t="shared" si="8"/>
        <v>30.09.2023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19000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78" t="str">
        <f t="shared" si="8"/>
        <v>30.09.2023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78" t="str">
        <f t="shared" si="8"/>
        <v>30.09.2023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78" t="str">
        <f t="shared" si="8"/>
        <v>30.09.2023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78" t="str">
        <f t="shared" si="8"/>
        <v>30.09.2023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78" t="str">
        <f aca="true" t="shared" si="11" ref="C99:C125">endDate</f>
        <v>30.09.2023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78" t="str">
        <f t="shared" si="11"/>
        <v>30.09.2023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7995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78" t="str">
        <f t="shared" si="11"/>
        <v>30.09.2023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78" t="str">
        <f t="shared" si="11"/>
        <v>30.09.2023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7995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78" t="str">
        <f t="shared" si="11"/>
        <v>30.09.2023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78" t="str">
        <f t="shared" si="11"/>
        <v>30.09.2023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78" t="str">
        <f t="shared" si="11"/>
        <v>30.09.2023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1727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78" t="str">
        <f t="shared" si="11"/>
        <v>30.09.2023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78" t="str">
        <f t="shared" si="11"/>
        <v>30.09.2023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9722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78" t="str">
        <f t="shared" si="11"/>
        <v>30.09.2023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78" t="str">
        <f t="shared" si="11"/>
        <v>30.09.2023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4192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78" t="str">
        <f t="shared" si="11"/>
        <v>30.09.2023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35522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78" t="str">
        <f t="shared" si="11"/>
        <v>30.09.2023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78" t="str">
        <f t="shared" si="11"/>
        <v>30.09.2023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13339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78" t="str">
        <f t="shared" si="11"/>
        <v>30.09.2023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78" t="str">
        <f t="shared" si="11"/>
        <v>30.09.2023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22171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78" t="str">
        <f t="shared" si="11"/>
        <v>30.09.2023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78" t="str">
        <f t="shared" si="11"/>
        <v>30.09.2023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78" t="str">
        <f t="shared" si="11"/>
        <v>30.09.2023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78" t="str">
        <f t="shared" si="11"/>
        <v>30.09.2023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78" t="str">
        <f t="shared" si="11"/>
        <v>30.09.2023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78" t="str">
        <f t="shared" si="11"/>
        <v>30.09.2023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39714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78" t="str">
        <f t="shared" si="11"/>
        <v>30.09.2023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78" t="str">
        <f t="shared" si="11"/>
        <v>30.09.2023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78" t="str">
        <f t="shared" si="11"/>
        <v>30.09.2023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78" t="str">
        <f t="shared" si="11"/>
        <v>30.09.2023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39714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78" t="str">
        <f t="shared" si="11"/>
        <v>30.09.2023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68436</v>
      </c>
    </row>
    <row r="126" spans="3:6" s="495" customFormat="1" ht="15.75">
      <c r="C126" s="577"/>
      <c r="F126" s="499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78" t="str">
        <f aca="true" t="shared" si="14" ref="C127:C158">endDate</f>
        <v>30.09.2023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78" t="str">
        <f t="shared" si="14"/>
        <v>30.09.2023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49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78" t="str">
        <f t="shared" si="14"/>
        <v>30.09.2023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78" t="str">
        <f t="shared" si="14"/>
        <v>30.09.2023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30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78" t="str">
        <f t="shared" si="14"/>
        <v>30.09.2023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6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78" t="str">
        <f t="shared" si="14"/>
        <v>30.09.2023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78" t="str">
        <f t="shared" si="14"/>
        <v>30.09.2023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78" t="str">
        <f t="shared" si="14"/>
        <v>30.09.2023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3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78" t="str">
        <f t="shared" si="14"/>
        <v>30.09.2023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78" t="str">
        <f t="shared" si="14"/>
        <v>30.09.2023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78" t="str">
        <f t="shared" si="14"/>
        <v>30.09.2023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88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78" t="str">
        <f t="shared" si="14"/>
        <v>30.09.2023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1242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78" t="str">
        <f t="shared" si="14"/>
        <v>30.09.2023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78" t="str">
        <f t="shared" si="14"/>
        <v>30.09.2023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78" t="str">
        <f t="shared" si="14"/>
        <v>30.09.2023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237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78" t="str">
        <f t="shared" si="14"/>
        <v>30.09.2023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1479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78" t="str">
        <f t="shared" si="14"/>
        <v>30.09.2023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1567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78" t="str">
        <f t="shared" si="14"/>
        <v>30.09.2023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341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78" t="str">
        <f t="shared" si="14"/>
        <v>30.09.2023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78" t="str">
        <f t="shared" si="14"/>
        <v>30.09.2023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78" t="str">
        <f t="shared" si="14"/>
        <v>30.09.2023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1567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78" t="str">
        <f t="shared" si="14"/>
        <v>30.09.2023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341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78" t="str">
        <f t="shared" si="14"/>
        <v>30.09.2023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147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78" t="str">
        <f t="shared" si="14"/>
        <v>30.09.2023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78" t="str">
        <f t="shared" si="14"/>
        <v>30.09.2023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147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78" t="str">
        <f t="shared" si="14"/>
        <v>30.09.2023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78" t="str">
        <f t="shared" si="14"/>
        <v>30.09.2023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194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78" t="str">
        <f t="shared" si="14"/>
        <v>30.09.2023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78" t="str">
        <f t="shared" si="14"/>
        <v>30.09.2023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194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78" t="str">
        <f t="shared" si="14"/>
        <v>30.09.2023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1908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78" t="str">
        <f t="shared" si="14"/>
        <v>30.09.2023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78" t="str">
        <f t="shared" si="14"/>
        <v>30.09.2023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78" t="str">
        <f aca="true" t="shared" si="17" ref="C159:C179">endDate</f>
        <v>30.09.2023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78" t="str">
        <f t="shared" si="17"/>
        <v>30.09.2023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78" t="str">
        <f t="shared" si="17"/>
        <v>30.09.2023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78" t="str">
        <f t="shared" si="17"/>
        <v>30.09.2023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78" t="str">
        <f t="shared" si="17"/>
        <v>30.09.2023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78" t="str">
        <f t="shared" si="17"/>
        <v>30.09.2023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130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78" t="str">
        <f t="shared" si="17"/>
        <v>30.09.2023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78" t="str">
        <f t="shared" si="17"/>
        <v>30.09.2023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109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78" t="str">
        <f t="shared" si="17"/>
        <v>30.09.2023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78" t="str">
        <f t="shared" si="17"/>
        <v>30.09.2023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1669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78" t="str">
        <f t="shared" si="17"/>
        <v>30.09.2023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1908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78" t="str">
        <f t="shared" si="17"/>
        <v>30.09.2023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1908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78" t="str">
        <f t="shared" si="17"/>
        <v>30.09.2023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78" t="str">
        <f t="shared" si="17"/>
        <v>30.09.2023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78" t="str">
        <f t="shared" si="17"/>
        <v>30.09.2023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78" t="str">
        <f t="shared" si="17"/>
        <v>30.09.2023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1908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78" t="str">
        <f t="shared" si="17"/>
        <v>30.09.2023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78" t="str">
        <f t="shared" si="17"/>
        <v>30.09.2023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78" t="str">
        <f t="shared" si="17"/>
        <v>30.09.2023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78" t="str">
        <f t="shared" si="17"/>
        <v>30.09.2023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78" t="str">
        <f t="shared" si="17"/>
        <v>30.09.2023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1908</v>
      </c>
    </row>
    <row r="180" spans="3:6" s="495" customFormat="1" ht="15.75">
      <c r="C180" s="577"/>
      <c r="F180" s="499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78" t="str">
        <f aca="true" t="shared" si="20" ref="C181:C216">endDate</f>
        <v>30.09.2023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78" t="str">
        <f t="shared" si="20"/>
        <v>30.09.2023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-88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78" t="str">
        <f t="shared" si="20"/>
        <v>30.09.2023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19396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78" t="str">
        <f t="shared" si="20"/>
        <v>30.09.2023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0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78" t="str">
        <f t="shared" si="20"/>
        <v>30.09.2023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-40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78" t="str">
        <f t="shared" si="20"/>
        <v>30.09.2023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78" t="str">
        <f t="shared" si="20"/>
        <v>30.09.2023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78" t="str">
        <f t="shared" si="20"/>
        <v>30.09.2023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78" t="str">
        <f t="shared" si="20"/>
        <v>30.09.2023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78" t="str">
        <f t="shared" si="20"/>
        <v>30.09.2023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20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78" t="str">
        <f t="shared" si="20"/>
        <v>30.09.2023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19288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78" t="str">
        <f t="shared" si="20"/>
        <v>30.09.2023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78" t="str">
        <f t="shared" si="20"/>
        <v>30.09.2023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-3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78" t="str">
        <f t="shared" si="20"/>
        <v>30.09.2023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-6313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78" t="str">
        <f t="shared" si="20"/>
        <v>30.09.2023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78" t="str">
        <f t="shared" si="20"/>
        <v>30.09.2023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78" t="str">
        <f t="shared" si="20"/>
        <v>30.09.2023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78" t="str">
        <f t="shared" si="20"/>
        <v>30.09.2023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78" t="str">
        <f t="shared" si="20"/>
        <v>30.09.2023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78" t="str">
        <f t="shared" si="20"/>
        <v>30.09.2023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78" t="str">
        <f t="shared" si="20"/>
        <v>30.09.2023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78" t="str">
        <f t="shared" si="20"/>
        <v>30.09.2023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-6316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78" t="str">
        <f t="shared" si="20"/>
        <v>30.09.2023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78" t="str">
        <f t="shared" si="20"/>
        <v>30.09.2023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78" t="str">
        <f t="shared" si="20"/>
        <v>30.09.2023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4890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78" t="str">
        <f t="shared" si="20"/>
        <v>30.09.2023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-16462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78" t="str">
        <f t="shared" si="20"/>
        <v>30.09.2023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0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78" t="str">
        <f t="shared" si="20"/>
        <v>30.09.2023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-1395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78" t="str">
        <f t="shared" si="20"/>
        <v>30.09.2023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78" t="str">
        <f t="shared" si="20"/>
        <v>30.09.2023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-5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78" t="str">
        <f t="shared" si="20"/>
        <v>30.09.2023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-12972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78" t="str">
        <f t="shared" si="20"/>
        <v>30.09.2023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0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78" t="str">
        <f t="shared" si="20"/>
        <v>30.09.2023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7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78" t="str">
        <f t="shared" si="20"/>
        <v>30.09.2023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7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78" t="str">
        <f t="shared" si="20"/>
        <v>30.09.2023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7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78" t="str">
        <f t="shared" si="20"/>
        <v>30.09.2023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7"/>
      <c r="F217" s="499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78" t="str">
        <f aca="true" t="shared" si="23" ref="C218:C281">endDate</f>
        <v>30.09.2023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78" t="str">
        <f t="shared" si="23"/>
        <v>30.09.2023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78" t="str">
        <f t="shared" si="23"/>
        <v>30.09.2023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78" t="str">
        <f t="shared" si="23"/>
        <v>30.09.2023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78" t="str">
        <f t="shared" si="23"/>
        <v>30.09.2023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78" t="str">
        <f t="shared" si="23"/>
        <v>30.09.2023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78" t="str">
        <f t="shared" si="23"/>
        <v>30.09.2023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78" t="str">
        <f t="shared" si="23"/>
        <v>30.09.2023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78" t="str">
        <f t="shared" si="23"/>
        <v>30.09.2023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78" t="str">
        <f t="shared" si="23"/>
        <v>30.09.2023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78" t="str">
        <f t="shared" si="23"/>
        <v>30.09.2023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78" t="str">
        <f t="shared" si="23"/>
        <v>30.09.2023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78" t="str">
        <f t="shared" si="23"/>
        <v>30.09.2023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78" t="str">
        <f t="shared" si="23"/>
        <v>30.09.2023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78" t="str">
        <f t="shared" si="23"/>
        <v>30.09.2023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78" t="str">
        <f t="shared" si="23"/>
        <v>30.09.2023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78" t="str">
        <f t="shared" si="23"/>
        <v>30.09.2023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78" t="str">
        <f t="shared" si="23"/>
        <v>30.09.2023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78" t="str">
        <f t="shared" si="23"/>
        <v>30.09.2023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78" t="str">
        <f t="shared" si="23"/>
        <v>30.09.2023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78" t="str">
        <f t="shared" si="23"/>
        <v>30.09.2023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78" t="str">
        <f t="shared" si="23"/>
        <v>30.09.2023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78" t="str">
        <f t="shared" si="23"/>
        <v>30.09.2023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78" t="str">
        <f t="shared" si="23"/>
        <v>30.09.2023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78" t="str">
        <f t="shared" si="23"/>
        <v>30.09.2023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78" t="str">
        <f t="shared" si="23"/>
        <v>30.09.2023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78" t="str">
        <f t="shared" si="23"/>
        <v>30.09.2023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78" t="str">
        <f t="shared" si="23"/>
        <v>30.09.2023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78" t="str">
        <f t="shared" si="23"/>
        <v>30.09.2023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78" t="str">
        <f t="shared" si="23"/>
        <v>30.09.2023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78" t="str">
        <f t="shared" si="23"/>
        <v>30.09.2023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78" t="str">
        <f t="shared" si="23"/>
        <v>30.09.2023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78" t="str">
        <f t="shared" si="23"/>
        <v>30.09.2023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78" t="str">
        <f t="shared" si="23"/>
        <v>30.09.2023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78" t="str">
        <f t="shared" si="23"/>
        <v>30.09.2023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78" t="str">
        <f t="shared" si="23"/>
        <v>30.09.2023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78" t="str">
        <f t="shared" si="23"/>
        <v>30.09.2023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78" t="str">
        <f t="shared" si="23"/>
        <v>30.09.2023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78" t="str">
        <f t="shared" si="23"/>
        <v>30.09.2023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78" t="str">
        <f t="shared" si="23"/>
        <v>30.09.2023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78" t="str">
        <f t="shared" si="23"/>
        <v>30.09.2023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78" t="str">
        <f t="shared" si="23"/>
        <v>30.09.2023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78" t="str">
        <f t="shared" si="23"/>
        <v>30.09.2023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78" t="str">
        <f t="shared" si="23"/>
        <v>30.09.2023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78" t="str">
        <f t="shared" si="23"/>
        <v>30.09.2023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78" t="str">
        <f t="shared" si="23"/>
        <v>30.09.2023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78" t="str">
        <f t="shared" si="23"/>
        <v>30.09.2023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78" t="str">
        <f t="shared" si="23"/>
        <v>30.09.2023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78" t="str">
        <f t="shared" si="23"/>
        <v>30.09.2023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78" t="str">
        <f t="shared" si="23"/>
        <v>30.09.2023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78" t="str">
        <f t="shared" si="23"/>
        <v>30.09.2023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78" t="str">
        <f t="shared" si="23"/>
        <v>30.09.2023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78" t="str">
        <f t="shared" si="23"/>
        <v>30.09.2023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78" t="str">
        <f t="shared" si="23"/>
        <v>30.09.2023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78" t="str">
        <f t="shared" si="23"/>
        <v>30.09.2023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78" t="str">
        <f t="shared" si="23"/>
        <v>30.09.2023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78" t="str">
        <f t="shared" si="23"/>
        <v>30.09.2023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78" t="str">
        <f t="shared" si="23"/>
        <v>30.09.2023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78" t="str">
        <f t="shared" si="23"/>
        <v>30.09.2023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78" t="str">
        <f t="shared" si="23"/>
        <v>30.09.2023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78" t="str">
        <f t="shared" si="23"/>
        <v>30.09.2023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78" t="str">
        <f t="shared" si="23"/>
        <v>30.09.2023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78" t="str">
        <f t="shared" si="23"/>
        <v>30.09.2023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78" t="str">
        <f t="shared" si="23"/>
        <v>30.09.2023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78" t="str">
        <f aca="true" t="shared" si="26" ref="C282:C345">endDate</f>
        <v>30.09.2023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78" t="str">
        <f t="shared" si="26"/>
        <v>30.09.2023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78" t="str">
        <f t="shared" si="26"/>
        <v>30.09.2023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999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78" t="str">
        <f t="shared" si="26"/>
        <v>30.09.2023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78" t="str">
        <f t="shared" si="26"/>
        <v>30.09.2023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78" t="str">
        <f t="shared" si="26"/>
        <v>30.09.2023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78" t="str">
        <f t="shared" si="26"/>
        <v>30.09.2023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999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78" t="str">
        <f t="shared" si="26"/>
        <v>30.09.2023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78" t="str">
        <f t="shared" si="26"/>
        <v>30.09.2023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78" t="str">
        <f t="shared" si="26"/>
        <v>30.09.2023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78" t="str">
        <f t="shared" si="26"/>
        <v>30.09.2023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78" t="str">
        <f t="shared" si="26"/>
        <v>30.09.2023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78" t="str">
        <f t="shared" si="26"/>
        <v>30.09.2023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78" t="str">
        <f t="shared" si="26"/>
        <v>30.09.2023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78" t="str">
        <f t="shared" si="26"/>
        <v>30.09.2023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78" t="str">
        <f t="shared" si="26"/>
        <v>30.09.2023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78" t="str">
        <f t="shared" si="26"/>
        <v>30.09.2023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78" t="str">
        <f t="shared" si="26"/>
        <v>30.09.2023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78" t="str">
        <f t="shared" si="26"/>
        <v>30.09.2023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78" t="str">
        <f t="shared" si="26"/>
        <v>30.09.2023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78" t="str">
        <f t="shared" si="26"/>
        <v>30.09.2023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999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78" t="str">
        <f t="shared" si="26"/>
        <v>30.09.2023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78" t="str">
        <f t="shared" si="26"/>
        <v>30.09.2023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78" t="str">
        <f t="shared" si="26"/>
        <v>30.09.2023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999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78" t="str">
        <f t="shared" si="26"/>
        <v>30.09.2023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78" t="str">
        <f t="shared" si="26"/>
        <v>30.09.2023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78" t="str">
        <f t="shared" si="26"/>
        <v>30.09.2023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78" t="str">
        <f t="shared" si="26"/>
        <v>30.09.2023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78" t="str">
        <f t="shared" si="26"/>
        <v>30.09.2023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78" t="str">
        <f t="shared" si="26"/>
        <v>30.09.2023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78" t="str">
        <f t="shared" si="26"/>
        <v>30.09.2023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78" t="str">
        <f t="shared" si="26"/>
        <v>30.09.2023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78" t="str">
        <f t="shared" si="26"/>
        <v>30.09.2023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78" t="str">
        <f t="shared" si="26"/>
        <v>30.09.2023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78" t="str">
        <f t="shared" si="26"/>
        <v>30.09.2023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78" t="str">
        <f t="shared" si="26"/>
        <v>30.09.2023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78" t="str">
        <f t="shared" si="26"/>
        <v>30.09.2023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78" t="str">
        <f t="shared" si="26"/>
        <v>30.09.2023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78" t="str">
        <f t="shared" si="26"/>
        <v>30.09.2023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78" t="str">
        <f t="shared" si="26"/>
        <v>30.09.2023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78" t="str">
        <f t="shared" si="26"/>
        <v>30.09.2023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78" t="str">
        <f t="shared" si="26"/>
        <v>30.09.2023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78" t="str">
        <f t="shared" si="26"/>
        <v>30.09.2023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78" t="str">
        <f t="shared" si="26"/>
        <v>30.09.2023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78" t="str">
        <f t="shared" si="26"/>
        <v>30.09.2023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78" t="str">
        <f t="shared" si="26"/>
        <v>30.09.2023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78" t="str">
        <f t="shared" si="26"/>
        <v>30.09.2023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78" t="str">
        <f t="shared" si="26"/>
        <v>30.09.2023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78" t="str">
        <f t="shared" si="26"/>
        <v>30.09.2023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78" t="str">
        <f t="shared" si="26"/>
        <v>30.09.2023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78" t="str">
        <f t="shared" si="26"/>
        <v>30.09.2023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78" t="str">
        <f t="shared" si="26"/>
        <v>30.09.2023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78" t="str">
        <f t="shared" si="26"/>
        <v>30.09.2023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78" t="str">
        <f t="shared" si="26"/>
        <v>30.09.2023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78" t="str">
        <f t="shared" si="26"/>
        <v>30.09.2023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78" t="str">
        <f t="shared" si="26"/>
        <v>30.09.2023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78" t="str">
        <f t="shared" si="26"/>
        <v>30.09.2023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78" t="str">
        <f t="shared" si="26"/>
        <v>30.09.2023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78" t="str">
        <f t="shared" si="26"/>
        <v>30.09.2023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78" t="str">
        <f t="shared" si="26"/>
        <v>30.09.2023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78" t="str">
        <f t="shared" si="26"/>
        <v>30.09.2023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78" t="str">
        <f t="shared" si="26"/>
        <v>30.09.2023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78" t="str">
        <f t="shared" si="26"/>
        <v>30.09.2023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78" t="str">
        <f t="shared" si="26"/>
        <v>30.09.2023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78" t="str">
        <f aca="true" t="shared" si="29" ref="C346:C409">endDate</f>
        <v>30.09.2023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78" t="str">
        <f t="shared" si="29"/>
        <v>30.09.2023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78" t="str">
        <f t="shared" si="29"/>
        <v>30.09.2023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78" t="str">
        <f t="shared" si="29"/>
        <v>30.09.2023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78" t="str">
        <f t="shared" si="29"/>
        <v>30.09.2023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7812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78" t="str">
        <f t="shared" si="29"/>
        <v>30.09.2023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78" t="str">
        <f t="shared" si="29"/>
        <v>30.09.2023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78" t="str">
        <f t="shared" si="29"/>
        <v>30.09.2023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78" t="str">
        <f t="shared" si="29"/>
        <v>30.09.2023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7812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78" t="str">
        <f t="shared" si="29"/>
        <v>30.09.2023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194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78" t="str">
        <f t="shared" si="29"/>
        <v>30.09.2023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78" t="str">
        <f t="shared" si="29"/>
        <v>30.09.2023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78" t="str">
        <f t="shared" si="29"/>
        <v>30.09.2023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78" t="str">
        <f t="shared" si="29"/>
        <v>30.09.2023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78" t="str">
        <f t="shared" si="29"/>
        <v>30.09.2023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78" t="str">
        <f t="shared" si="29"/>
        <v>30.09.2023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78" t="str">
        <f t="shared" si="29"/>
        <v>30.09.2023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78" t="str">
        <f t="shared" si="29"/>
        <v>30.09.2023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78" t="str">
        <f t="shared" si="29"/>
        <v>30.09.2023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78" t="str">
        <f t="shared" si="29"/>
        <v>30.09.2023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78" t="str">
        <f t="shared" si="29"/>
        <v>30.09.2023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78" t="str">
        <f t="shared" si="29"/>
        <v>30.09.2023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78" t="str">
        <f t="shared" si="29"/>
        <v>30.09.2023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8006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78" t="str">
        <f t="shared" si="29"/>
        <v>30.09.2023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78" t="str">
        <f t="shared" si="29"/>
        <v>30.09.2023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78" t="str">
        <f t="shared" si="29"/>
        <v>30.09.2023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8006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78" t="str">
        <f t="shared" si="29"/>
        <v>30.09.2023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78" t="str">
        <f t="shared" si="29"/>
        <v>30.09.2023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78" t="str">
        <f t="shared" si="29"/>
        <v>30.09.2023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78" t="str">
        <f t="shared" si="29"/>
        <v>30.09.2023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78" t="str">
        <f t="shared" si="29"/>
        <v>30.09.2023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78" t="str">
        <f t="shared" si="29"/>
        <v>30.09.2023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78" t="str">
        <f t="shared" si="29"/>
        <v>30.09.2023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78" t="str">
        <f t="shared" si="29"/>
        <v>30.09.2023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78" t="str">
        <f t="shared" si="29"/>
        <v>30.09.2023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78" t="str">
        <f t="shared" si="29"/>
        <v>30.09.2023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78" t="str">
        <f t="shared" si="29"/>
        <v>30.09.2023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78" t="str">
        <f t="shared" si="29"/>
        <v>30.09.2023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78" t="str">
        <f t="shared" si="29"/>
        <v>30.09.2023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78" t="str">
        <f t="shared" si="29"/>
        <v>30.09.2023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78" t="str">
        <f t="shared" si="29"/>
        <v>30.09.2023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78" t="str">
        <f t="shared" si="29"/>
        <v>30.09.2023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78" t="str">
        <f t="shared" si="29"/>
        <v>30.09.2023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78" t="str">
        <f t="shared" si="29"/>
        <v>30.09.2023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78" t="str">
        <f t="shared" si="29"/>
        <v>30.09.2023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78" t="str">
        <f t="shared" si="29"/>
        <v>30.09.2023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78" t="str">
        <f t="shared" si="29"/>
        <v>30.09.2023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78" t="str">
        <f t="shared" si="29"/>
        <v>30.09.2023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78" t="str">
        <f t="shared" si="29"/>
        <v>30.09.2023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78" t="str">
        <f t="shared" si="29"/>
        <v>30.09.2023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78" t="str">
        <f t="shared" si="29"/>
        <v>30.09.2023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78" t="str">
        <f t="shared" si="29"/>
        <v>30.09.2023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78" t="str">
        <f t="shared" si="29"/>
        <v>30.09.2023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78" t="str">
        <f t="shared" si="29"/>
        <v>30.09.2023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78" t="str">
        <f t="shared" si="29"/>
        <v>30.09.2023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78" t="str">
        <f t="shared" si="29"/>
        <v>30.09.2023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78" t="str">
        <f t="shared" si="29"/>
        <v>30.09.2023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78" t="str">
        <f t="shared" si="29"/>
        <v>30.09.2023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78" t="str">
        <f t="shared" si="29"/>
        <v>30.09.2023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78" t="str">
        <f t="shared" si="29"/>
        <v>30.09.2023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78" t="str">
        <f t="shared" si="29"/>
        <v>30.09.2023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78" t="str">
        <f t="shared" si="29"/>
        <v>30.09.2023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78" t="str">
        <f t="shared" si="29"/>
        <v>30.09.2023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78" t="str">
        <f t="shared" si="29"/>
        <v>30.09.2023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78" t="str">
        <f aca="true" t="shared" si="32" ref="C410:C459">endDate</f>
        <v>30.09.2023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78" t="str">
        <f t="shared" si="32"/>
        <v>30.09.2023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78" t="str">
        <f t="shared" si="32"/>
        <v>30.09.2023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78" t="str">
        <f t="shared" si="32"/>
        <v>30.09.2023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78" t="str">
        <f t="shared" si="32"/>
        <v>30.09.2023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78" t="str">
        <f t="shared" si="32"/>
        <v>30.09.2023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78" t="str">
        <f t="shared" si="32"/>
        <v>30.09.2023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18806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78" t="str">
        <f t="shared" si="32"/>
        <v>30.09.2023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78" t="str">
        <f t="shared" si="32"/>
        <v>30.09.2023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78" t="str">
        <f t="shared" si="32"/>
        <v>30.09.2023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78" t="str">
        <f t="shared" si="32"/>
        <v>30.09.2023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18806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78" t="str">
        <f t="shared" si="32"/>
        <v>30.09.2023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194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78" t="str">
        <f t="shared" si="32"/>
        <v>30.09.2023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78" t="str">
        <f t="shared" si="32"/>
        <v>30.09.2023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78" t="str">
        <f t="shared" si="32"/>
        <v>30.09.2023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78" t="str">
        <f t="shared" si="32"/>
        <v>30.09.2023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78" t="str">
        <f t="shared" si="32"/>
        <v>30.09.2023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78" t="str">
        <f t="shared" si="32"/>
        <v>30.09.2023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78" t="str">
        <f t="shared" si="32"/>
        <v>30.09.2023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78" t="str">
        <f t="shared" si="32"/>
        <v>30.09.2023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78" t="str">
        <f t="shared" si="32"/>
        <v>30.09.2023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78" t="str">
        <f t="shared" si="32"/>
        <v>30.09.2023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78" t="str">
        <f t="shared" si="32"/>
        <v>30.09.2023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78" t="str">
        <f t="shared" si="32"/>
        <v>30.09.2023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78" t="str">
        <f t="shared" si="32"/>
        <v>30.09.2023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19000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78" t="str">
        <f t="shared" si="32"/>
        <v>30.09.2023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78" t="str">
        <f t="shared" si="32"/>
        <v>30.09.2023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78" t="str">
        <f t="shared" si="32"/>
        <v>30.09.2023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19000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78" t="str">
        <f t="shared" si="32"/>
        <v>30.09.2023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78" t="str">
        <f t="shared" si="32"/>
        <v>30.09.2023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78" t="str">
        <f t="shared" si="32"/>
        <v>30.09.2023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78" t="str">
        <f t="shared" si="32"/>
        <v>30.09.2023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78" t="str">
        <f t="shared" si="32"/>
        <v>30.09.2023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78" t="str">
        <f t="shared" si="32"/>
        <v>30.09.2023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78" t="str">
        <f t="shared" si="32"/>
        <v>30.09.2023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78" t="str">
        <f t="shared" si="32"/>
        <v>30.09.2023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78" t="str">
        <f t="shared" si="32"/>
        <v>30.09.2023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78" t="str">
        <f t="shared" si="32"/>
        <v>30.09.2023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78" t="str">
        <f t="shared" si="32"/>
        <v>30.09.2023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78" t="str">
        <f t="shared" si="32"/>
        <v>30.09.2023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78" t="str">
        <f t="shared" si="32"/>
        <v>30.09.2023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78" t="str">
        <f t="shared" si="32"/>
        <v>30.09.2023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78" t="str">
        <f t="shared" si="32"/>
        <v>30.09.2023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78" t="str">
        <f t="shared" si="32"/>
        <v>30.09.2023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78" t="str">
        <f t="shared" si="32"/>
        <v>30.09.2023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78" t="str">
        <f t="shared" si="32"/>
        <v>30.09.2023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78" t="str">
        <f t="shared" si="32"/>
        <v>30.09.2023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78" t="str">
        <f t="shared" si="32"/>
        <v>30.09.2023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78" t="str">
        <f t="shared" si="32"/>
        <v>30.09.2023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78" t="str">
        <f t="shared" si="32"/>
        <v>30.09.2023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7"/>
      <c r="F460" s="499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78" t="str">
        <f aca="true" t="shared" si="35" ref="C461:C524">endDate</f>
        <v>30.09.2023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78" t="str">
        <f t="shared" si="35"/>
        <v>30.09.2023</v>
      </c>
      <c r="D462" s="105" t="s">
        <v>526</v>
      </c>
      <c r="E462" s="494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78" t="str">
        <f t="shared" si="35"/>
        <v>30.09.2023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78" t="str">
        <f t="shared" si="35"/>
        <v>30.09.2023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78" t="str">
        <f t="shared" si="35"/>
        <v>30.09.2023</v>
      </c>
      <c r="D465" s="105" t="s">
        <v>535</v>
      </c>
      <c r="E465" s="494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78" t="str">
        <f t="shared" si="35"/>
        <v>30.09.2023</v>
      </c>
      <c r="D466" s="105" t="s">
        <v>537</v>
      </c>
      <c r="E466" s="494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78" t="str">
        <f t="shared" si="35"/>
        <v>30.09.2023</v>
      </c>
      <c r="D467" s="105" t="s">
        <v>540</v>
      </c>
      <c r="E467" s="494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78" t="str">
        <f t="shared" si="35"/>
        <v>30.09.2023</v>
      </c>
      <c r="D468" s="105" t="s">
        <v>543</v>
      </c>
      <c r="E468" s="494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78" t="str">
        <f t="shared" si="35"/>
        <v>30.09.2023</v>
      </c>
      <c r="D469" s="105" t="s">
        <v>545</v>
      </c>
      <c r="E469" s="494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78" t="str">
        <f t="shared" si="35"/>
        <v>30.09.2023</v>
      </c>
      <c r="D470" s="105" t="s">
        <v>547</v>
      </c>
      <c r="E470" s="494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78" t="str">
        <f t="shared" si="35"/>
        <v>30.09.2023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78" t="str">
        <f t="shared" si="35"/>
        <v>30.09.2023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78" t="str">
        <f t="shared" si="35"/>
        <v>30.09.2023</v>
      </c>
      <c r="D473" s="105" t="s">
        <v>555</v>
      </c>
      <c r="E473" s="494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78" t="str">
        <f t="shared" si="35"/>
        <v>30.09.2023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78" t="str">
        <f t="shared" si="35"/>
        <v>30.09.2023</v>
      </c>
      <c r="D475" s="105" t="s">
        <v>558</v>
      </c>
      <c r="E475" s="494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78" t="str">
        <f t="shared" si="35"/>
        <v>30.09.2023</v>
      </c>
      <c r="D476" s="105" t="s">
        <v>560</v>
      </c>
      <c r="E476" s="494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78" t="str">
        <f t="shared" si="35"/>
        <v>30.09.2023</v>
      </c>
      <c r="D477" s="105" t="s">
        <v>562</v>
      </c>
      <c r="E477" s="494">
        <v>1</v>
      </c>
      <c r="F477" s="105" t="s">
        <v>561</v>
      </c>
      <c r="H477" s="105">
        <f>'Справка 6'!D30</f>
        <v>9716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78" t="str">
        <f t="shared" si="35"/>
        <v>30.09.2023</v>
      </c>
      <c r="D478" s="105" t="s">
        <v>563</v>
      </c>
      <c r="E478" s="494">
        <v>1</v>
      </c>
      <c r="F478" s="105" t="s">
        <v>108</v>
      </c>
      <c r="H478" s="105">
        <f>'Справка 6'!D31</f>
        <v>9716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78" t="str">
        <f t="shared" si="35"/>
        <v>30.09.2023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78" t="str">
        <f t="shared" si="35"/>
        <v>30.09.2023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78" t="str">
        <f t="shared" si="35"/>
        <v>30.09.2023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78" t="str">
        <f t="shared" si="35"/>
        <v>30.09.2023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78" t="str">
        <f t="shared" si="35"/>
        <v>30.09.2023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78" t="str">
        <f t="shared" si="35"/>
        <v>30.09.2023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78" t="str">
        <f t="shared" si="35"/>
        <v>30.09.2023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78" t="str">
        <f t="shared" si="35"/>
        <v>30.09.2023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78" t="str">
        <f t="shared" si="35"/>
        <v>30.09.2023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78" t="str">
        <f t="shared" si="35"/>
        <v>30.09.2023</v>
      </c>
      <c r="D488" s="105" t="s">
        <v>578</v>
      </c>
      <c r="E488" s="494">
        <v>1</v>
      </c>
      <c r="F488" s="105" t="s">
        <v>827</v>
      </c>
      <c r="H488" s="105">
        <f>'Справка 6'!D41</f>
        <v>9716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78" t="str">
        <f t="shared" si="35"/>
        <v>30.09.2023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78" t="str">
        <f t="shared" si="35"/>
        <v>30.09.2023</v>
      </c>
      <c r="D490" s="105" t="s">
        <v>583</v>
      </c>
      <c r="E490" s="494">
        <v>1</v>
      </c>
      <c r="F490" s="105" t="s">
        <v>582</v>
      </c>
      <c r="H490" s="105">
        <f>'Справка 6'!D43</f>
        <v>9716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78" t="str">
        <f t="shared" si="35"/>
        <v>30.09.2023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78" t="str">
        <f t="shared" si="35"/>
        <v>30.09.2023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78" t="str">
        <f t="shared" si="35"/>
        <v>30.09.2023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78" t="str">
        <f t="shared" si="35"/>
        <v>30.09.2023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78" t="str">
        <f t="shared" si="35"/>
        <v>30.09.2023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78" t="str">
        <f t="shared" si="35"/>
        <v>30.09.2023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78" t="str">
        <f t="shared" si="35"/>
        <v>30.09.2023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78" t="str">
        <f t="shared" si="35"/>
        <v>30.09.2023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78" t="str">
        <f t="shared" si="35"/>
        <v>30.09.2023</v>
      </c>
      <c r="D499" s="105" t="s">
        <v>545</v>
      </c>
      <c r="E499" s="494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78" t="str">
        <f t="shared" si="35"/>
        <v>30.09.2023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78" t="str">
        <f t="shared" si="35"/>
        <v>30.09.2023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78" t="str">
        <f t="shared" si="35"/>
        <v>30.09.2023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78" t="str">
        <f t="shared" si="35"/>
        <v>30.09.2023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78" t="str">
        <f t="shared" si="35"/>
        <v>30.09.2023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78" t="str">
        <f t="shared" si="35"/>
        <v>30.09.2023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78" t="str">
        <f t="shared" si="35"/>
        <v>30.09.2023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78" t="str">
        <f t="shared" si="35"/>
        <v>30.09.2023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78" t="str">
        <f t="shared" si="35"/>
        <v>30.09.2023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78" t="str">
        <f t="shared" si="35"/>
        <v>30.09.2023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78" t="str">
        <f t="shared" si="35"/>
        <v>30.09.2023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78" t="str">
        <f t="shared" si="35"/>
        <v>30.09.2023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78" t="str">
        <f t="shared" si="35"/>
        <v>30.09.2023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78" t="str">
        <f t="shared" si="35"/>
        <v>30.09.2023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78" t="str">
        <f t="shared" si="35"/>
        <v>30.09.2023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78" t="str">
        <f t="shared" si="35"/>
        <v>30.09.2023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78" t="str">
        <f t="shared" si="35"/>
        <v>30.09.2023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78" t="str">
        <f t="shared" si="35"/>
        <v>30.09.2023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78" t="str">
        <f t="shared" si="35"/>
        <v>30.09.2023</v>
      </c>
      <c r="D518" s="105" t="s">
        <v>578</v>
      </c>
      <c r="E518" s="494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78" t="str">
        <f t="shared" si="35"/>
        <v>30.09.2023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78" t="str">
        <f t="shared" si="35"/>
        <v>30.09.2023</v>
      </c>
      <c r="D520" s="105" t="s">
        <v>583</v>
      </c>
      <c r="E520" s="494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78" t="str">
        <f t="shared" si="35"/>
        <v>30.09.2023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78" t="str">
        <f t="shared" si="35"/>
        <v>30.09.2023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78" t="str">
        <f t="shared" si="35"/>
        <v>30.09.2023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78" t="str">
        <f t="shared" si="35"/>
        <v>30.09.2023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78" t="str">
        <f aca="true" t="shared" si="38" ref="C525:C588">endDate</f>
        <v>30.09.2023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78" t="str">
        <f t="shared" si="38"/>
        <v>30.09.2023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78" t="str">
        <f t="shared" si="38"/>
        <v>30.09.2023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78" t="str">
        <f t="shared" si="38"/>
        <v>30.09.2023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78" t="str">
        <f t="shared" si="38"/>
        <v>30.09.2023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78" t="str">
        <f t="shared" si="38"/>
        <v>30.09.2023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78" t="str">
        <f t="shared" si="38"/>
        <v>30.09.2023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78" t="str">
        <f t="shared" si="38"/>
        <v>30.09.2023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78" t="str">
        <f t="shared" si="38"/>
        <v>30.09.2023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78" t="str">
        <f t="shared" si="38"/>
        <v>30.09.2023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78" t="str">
        <f t="shared" si="38"/>
        <v>30.09.2023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78" t="str">
        <f t="shared" si="38"/>
        <v>30.09.2023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78" t="str">
        <f t="shared" si="38"/>
        <v>30.09.2023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78" t="str">
        <f t="shared" si="38"/>
        <v>30.09.2023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78" t="str">
        <f t="shared" si="38"/>
        <v>30.09.2023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78" t="str">
        <f t="shared" si="38"/>
        <v>30.09.2023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78" t="str">
        <f t="shared" si="38"/>
        <v>30.09.2023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78" t="str">
        <f t="shared" si="38"/>
        <v>30.09.2023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78" t="str">
        <f t="shared" si="38"/>
        <v>30.09.2023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78" t="str">
        <f t="shared" si="38"/>
        <v>30.09.2023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78" t="str">
        <f t="shared" si="38"/>
        <v>30.09.2023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78" t="str">
        <f t="shared" si="38"/>
        <v>30.09.2023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78" t="str">
        <f t="shared" si="38"/>
        <v>30.09.2023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78" t="str">
        <f t="shared" si="38"/>
        <v>30.09.2023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78" t="str">
        <f t="shared" si="38"/>
        <v>30.09.2023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78" t="str">
        <f t="shared" si="38"/>
        <v>30.09.2023</v>
      </c>
      <c r="D550" s="105" t="s">
        <v>583</v>
      </c>
      <c r="E550" s="494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78" t="str">
        <f t="shared" si="38"/>
        <v>30.09.2023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78" t="str">
        <f t="shared" si="38"/>
        <v>30.09.2023</v>
      </c>
      <c r="D552" s="105" t="s">
        <v>526</v>
      </c>
      <c r="E552" s="494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78" t="str">
        <f t="shared" si="38"/>
        <v>30.09.2023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78" t="str">
        <f t="shared" si="38"/>
        <v>30.09.2023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78" t="str">
        <f t="shared" si="38"/>
        <v>30.09.2023</v>
      </c>
      <c r="D555" s="105" t="s">
        <v>535</v>
      </c>
      <c r="E555" s="494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78" t="str">
        <f t="shared" si="38"/>
        <v>30.09.2023</v>
      </c>
      <c r="D556" s="105" t="s">
        <v>537</v>
      </c>
      <c r="E556" s="494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78" t="str">
        <f t="shared" si="38"/>
        <v>30.09.2023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78" t="str">
        <f t="shared" si="38"/>
        <v>30.09.2023</v>
      </c>
      <c r="D558" s="105" t="s">
        <v>543</v>
      </c>
      <c r="E558" s="494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78" t="str">
        <f t="shared" si="38"/>
        <v>30.09.2023</v>
      </c>
      <c r="D559" s="105" t="s">
        <v>545</v>
      </c>
      <c r="E559" s="494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78" t="str">
        <f t="shared" si="38"/>
        <v>30.09.2023</v>
      </c>
      <c r="D560" s="105" t="s">
        <v>547</v>
      </c>
      <c r="E560" s="494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78" t="str">
        <f t="shared" si="38"/>
        <v>30.09.2023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78" t="str">
        <f t="shared" si="38"/>
        <v>30.09.2023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78" t="str">
        <f t="shared" si="38"/>
        <v>30.09.2023</v>
      </c>
      <c r="D563" s="105" t="s">
        <v>555</v>
      </c>
      <c r="E563" s="494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78" t="str">
        <f t="shared" si="38"/>
        <v>30.09.2023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78" t="str">
        <f t="shared" si="38"/>
        <v>30.09.2023</v>
      </c>
      <c r="D565" s="105" t="s">
        <v>558</v>
      </c>
      <c r="E565" s="494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78" t="str">
        <f t="shared" si="38"/>
        <v>30.09.2023</v>
      </c>
      <c r="D566" s="105" t="s">
        <v>560</v>
      </c>
      <c r="E566" s="494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78" t="str">
        <f t="shared" si="38"/>
        <v>30.09.2023</v>
      </c>
      <c r="D567" s="105" t="s">
        <v>562</v>
      </c>
      <c r="E567" s="494">
        <v>4</v>
      </c>
      <c r="F567" s="105" t="s">
        <v>561</v>
      </c>
      <c r="H567" s="105">
        <f>'Справка 6'!G30</f>
        <v>9716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78" t="str">
        <f t="shared" si="38"/>
        <v>30.09.2023</v>
      </c>
      <c r="D568" s="105" t="s">
        <v>563</v>
      </c>
      <c r="E568" s="494">
        <v>4</v>
      </c>
      <c r="F568" s="105" t="s">
        <v>108</v>
      </c>
      <c r="H568" s="105">
        <f>'Справка 6'!G31</f>
        <v>9716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78" t="str">
        <f t="shared" si="38"/>
        <v>30.09.2023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78" t="str">
        <f t="shared" si="38"/>
        <v>30.09.2023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78" t="str">
        <f t="shared" si="38"/>
        <v>30.09.2023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78" t="str">
        <f t="shared" si="38"/>
        <v>30.09.2023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78" t="str">
        <f t="shared" si="38"/>
        <v>30.09.2023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78" t="str">
        <f t="shared" si="38"/>
        <v>30.09.2023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78" t="str">
        <f t="shared" si="38"/>
        <v>30.09.2023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78" t="str">
        <f t="shared" si="38"/>
        <v>30.09.2023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78" t="str">
        <f t="shared" si="38"/>
        <v>30.09.2023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78" t="str">
        <f t="shared" si="38"/>
        <v>30.09.2023</v>
      </c>
      <c r="D578" s="105" t="s">
        <v>578</v>
      </c>
      <c r="E578" s="494">
        <v>4</v>
      </c>
      <c r="F578" s="105" t="s">
        <v>827</v>
      </c>
      <c r="H578" s="105">
        <f>'Справка 6'!G41</f>
        <v>9716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78" t="str">
        <f t="shared" si="38"/>
        <v>30.09.2023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78" t="str">
        <f t="shared" si="38"/>
        <v>30.09.2023</v>
      </c>
      <c r="D580" s="105" t="s">
        <v>583</v>
      </c>
      <c r="E580" s="494">
        <v>4</v>
      </c>
      <c r="F580" s="105" t="s">
        <v>582</v>
      </c>
      <c r="H580" s="105">
        <f>'Справка 6'!G43</f>
        <v>9716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78" t="str">
        <f t="shared" si="38"/>
        <v>30.09.2023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78" t="str">
        <f t="shared" si="38"/>
        <v>30.09.2023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78" t="str">
        <f t="shared" si="38"/>
        <v>30.09.2023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78" t="str">
        <f t="shared" si="38"/>
        <v>30.09.2023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78" t="str">
        <f t="shared" si="38"/>
        <v>30.09.2023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78" t="str">
        <f t="shared" si="38"/>
        <v>30.09.2023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78" t="str">
        <f t="shared" si="38"/>
        <v>30.09.2023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78" t="str">
        <f t="shared" si="38"/>
        <v>30.09.2023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78" t="str">
        <f aca="true" t="shared" si="41" ref="C589:C652">endDate</f>
        <v>30.09.2023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78" t="str">
        <f t="shared" si="41"/>
        <v>30.09.2023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78" t="str">
        <f t="shared" si="41"/>
        <v>30.09.2023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78" t="str">
        <f t="shared" si="41"/>
        <v>30.09.2023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78" t="str">
        <f t="shared" si="41"/>
        <v>30.09.2023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78" t="str">
        <f t="shared" si="41"/>
        <v>30.09.2023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78" t="str">
        <f t="shared" si="41"/>
        <v>30.09.2023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78" t="str">
        <f t="shared" si="41"/>
        <v>30.09.2023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78" t="str">
        <f t="shared" si="41"/>
        <v>30.09.2023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78" t="str">
        <f t="shared" si="41"/>
        <v>30.09.2023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78" t="str">
        <f t="shared" si="41"/>
        <v>30.09.2023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78" t="str">
        <f t="shared" si="41"/>
        <v>30.09.2023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78" t="str">
        <f t="shared" si="41"/>
        <v>30.09.2023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78" t="str">
        <f t="shared" si="41"/>
        <v>30.09.2023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78" t="str">
        <f t="shared" si="41"/>
        <v>30.09.2023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78" t="str">
        <f t="shared" si="41"/>
        <v>30.09.2023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78" t="str">
        <f t="shared" si="41"/>
        <v>30.09.2023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78" t="str">
        <f t="shared" si="41"/>
        <v>30.09.2023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78" t="str">
        <f t="shared" si="41"/>
        <v>30.09.2023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78" t="str">
        <f t="shared" si="41"/>
        <v>30.09.2023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78" t="str">
        <f t="shared" si="41"/>
        <v>30.09.2023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78" t="str">
        <f t="shared" si="41"/>
        <v>30.09.2023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78" t="str">
        <f t="shared" si="41"/>
        <v>30.09.2023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78" t="str">
        <f t="shared" si="41"/>
        <v>30.09.2023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78" t="str">
        <f t="shared" si="41"/>
        <v>30.09.2023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78" t="str">
        <f t="shared" si="41"/>
        <v>30.09.2023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78" t="str">
        <f t="shared" si="41"/>
        <v>30.09.2023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78" t="str">
        <f t="shared" si="41"/>
        <v>30.09.2023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78" t="str">
        <f t="shared" si="41"/>
        <v>30.09.2023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78" t="str">
        <f t="shared" si="41"/>
        <v>30.09.2023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78" t="str">
        <f t="shared" si="41"/>
        <v>30.09.2023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78" t="str">
        <f t="shared" si="41"/>
        <v>30.09.2023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78" t="str">
        <f t="shared" si="41"/>
        <v>30.09.2023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78" t="str">
        <f t="shared" si="41"/>
        <v>30.09.2023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78" t="str">
        <f t="shared" si="41"/>
        <v>30.09.2023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78" t="str">
        <f t="shared" si="41"/>
        <v>30.09.2023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78" t="str">
        <f t="shared" si="41"/>
        <v>30.09.2023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78" t="str">
        <f t="shared" si="41"/>
        <v>30.09.2023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78" t="str">
        <f t="shared" si="41"/>
        <v>30.09.2023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78" t="str">
        <f t="shared" si="41"/>
        <v>30.09.2023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78" t="str">
        <f t="shared" si="41"/>
        <v>30.09.2023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78" t="str">
        <f t="shared" si="41"/>
        <v>30.09.2023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78" t="str">
        <f t="shared" si="41"/>
        <v>30.09.2023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78" t="str">
        <f t="shared" si="41"/>
        <v>30.09.2023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78" t="str">
        <f t="shared" si="41"/>
        <v>30.09.2023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78" t="str">
        <f t="shared" si="41"/>
        <v>30.09.2023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78" t="str">
        <f t="shared" si="41"/>
        <v>30.09.2023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78" t="str">
        <f t="shared" si="41"/>
        <v>30.09.2023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78" t="str">
        <f t="shared" si="41"/>
        <v>30.09.2023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78" t="str">
        <f t="shared" si="41"/>
        <v>30.09.2023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78" t="str">
        <f t="shared" si="41"/>
        <v>30.09.2023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78" t="str">
        <f t="shared" si="41"/>
        <v>30.09.2023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78" t="str">
        <f t="shared" si="41"/>
        <v>30.09.2023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78" t="str">
        <f t="shared" si="41"/>
        <v>30.09.2023</v>
      </c>
      <c r="D642" s="105" t="s">
        <v>526</v>
      </c>
      <c r="E642" s="494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78" t="str">
        <f t="shared" si="41"/>
        <v>30.09.2023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78" t="str">
        <f t="shared" si="41"/>
        <v>30.09.2023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78" t="str">
        <f t="shared" si="41"/>
        <v>30.09.2023</v>
      </c>
      <c r="D645" s="105" t="s">
        <v>535</v>
      </c>
      <c r="E645" s="494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78" t="str">
        <f t="shared" si="41"/>
        <v>30.09.2023</v>
      </c>
      <c r="D646" s="105" t="s">
        <v>537</v>
      </c>
      <c r="E646" s="494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78" t="str">
        <f t="shared" si="41"/>
        <v>30.09.2023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78" t="str">
        <f t="shared" si="41"/>
        <v>30.09.2023</v>
      </c>
      <c r="D648" s="105" t="s">
        <v>543</v>
      </c>
      <c r="E648" s="494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78" t="str">
        <f t="shared" si="41"/>
        <v>30.09.2023</v>
      </c>
      <c r="D649" s="105" t="s">
        <v>545</v>
      </c>
      <c r="E649" s="494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78" t="str">
        <f t="shared" si="41"/>
        <v>30.09.2023</v>
      </c>
      <c r="D650" s="105" t="s">
        <v>547</v>
      </c>
      <c r="E650" s="494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78" t="str">
        <f t="shared" si="41"/>
        <v>30.09.2023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78" t="str">
        <f t="shared" si="41"/>
        <v>30.09.2023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78" t="str">
        <f aca="true" t="shared" si="44" ref="C653:C716">endDate</f>
        <v>30.09.2023</v>
      </c>
      <c r="D653" s="105" t="s">
        <v>555</v>
      </c>
      <c r="E653" s="494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78" t="str">
        <f t="shared" si="44"/>
        <v>30.09.2023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78" t="str">
        <f t="shared" si="44"/>
        <v>30.09.2023</v>
      </c>
      <c r="D655" s="105" t="s">
        <v>558</v>
      </c>
      <c r="E655" s="494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78" t="str">
        <f t="shared" si="44"/>
        <v>30.09.2023</v>
      </c>
      <c r="D656" s="105" t="s">
        <v>560</v>
      </c>
      <c r="E656" s="494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78" t="str">
        <f t="shared" si="44"/>
        <v>30.09.2023</v>
      </c>
      <c r="D657" s="105" t="s">
        <v>562</v>
      </c>
      <c r="E657" s="494">
        <v>7</v>
      </c>
      <c r="F657" s="105" t="s">
        <v>561</v>
      </c>
      <c r="H657" s="105">
        <f>'Справка 6'!J30</f>
        <v>9716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78" t="str">
        <f t="shared" si="44"/>
        <v>30.09.2023</v>
      </c>
      <c r="D658" s="105" t="s">
        <v>563</v>
      </c>
      <c r="E658" s="494">
        <v>7</v>
      </c>
      <c r="F658" s="105" t="s">
        <v>108</v>
      </c>
      <c r="H658" s="105">
        <f>'Справка 6'!J31</f>
        <v>9716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78" t="str">
        <f t="shared" si="44"/>
        <v>30.09.2023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78" t="str">
        <f t="shared" si="44"/>
        <v>30.09.2023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78" t="str">
        <f t="shared" si="44"/>
        <v>30.09.2023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78" t="str">
        <f t="shared" si="44"/>
        <v>30.09.2023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78" t="str">
        <f t="shared" si="44"/>
        <v>30.09.2023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78" t="str">
        <f t="shared" si="44"/>
        <v>30.09.2023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78" t="str">
        <f t="shared" si="44"/>
        <v>30.09.2023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78" t="str">
        <f t="shared" si="44"/>
        <v>30.09.2023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78" t="str">
        <f t="shared" si="44"/>
        <v>30.09.2023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78" t="str">
        <f t="shared" si="44"/>
        <v>30.09.2023</v>
      </c>
      <c r="D668" s="105" t="s">
        <v>578</v>
      </c>
      <c r="E668" s="494">
        <v>7</v>
      </c>
      <c r="F668" s="105" t="s">
        <v>827</v>
      </c>
      <c r="H668" s="105">
        <f>'Справка 6'!J41</f>
        <v>9716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78" t="str">
        <f t="shared" si="44"/>
        <v>30.09.2023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78" t="str">
        <f t="shared" si="44"/>
        <v>30.09.2023</v>
      </c>
      <c r="D670" s="105" t="s">
        <v>583</v>
      </c>
      <c r="E670" s="494">
        <v>7</v>
      </c>
      <c r="F670" s="105" t="s">
        <v>582</v>
      </c>
      <c r="H670" s="105">
        <f>'Справка 6'!J43</f>
        <v>9716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78" t="str">
        <f t="shared" si="44"/>
        <v>30.09.2023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78" t="str">
        <f t="shared" si="44"/>
        <v>30.09.2023</v>
      </c>
      <c r="D672" s="105" t="s">
        <v>526</v>
      </c>
      <c r="E672" s="494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78" t="str">
        <f t="shared" si="44"/>
        <v>30.09.2023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78" t="str">
        <f t="shared" si="44"/>
        <v>30.09.2023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78" t="str">
        <f t="shared" si="44"/>
        <v>30.09.2023</v>
      </c>
      <c r="D675" s="105" t="s">
        <v>535</v>
      </c>
      <c r="E675" s="494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78" t="str">
        <f t="shared" si="44"/>
        <v>30.09.2023</v>
      </c>
      <c r="D676" s="105" t="s">
        <v>537</v>
      </c>
      <c r="E676" s="494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78" t="str">
        <f t="shared" si="44"/>
        <v>30.09.2023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78" t="str">
        <f t="shared" si="44"/>
        <v>30.09.2023</v>
      </c>
      <c r="D678" s="105" t="s">
        <v>543</v>
      </c>
      <c r="E678" s="494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78" t="str">
        <f t="shared" si="44"/>
        <v>30.09.2023</v>
      </c>
      <c r="D679" s="105" t="s">
        <v>545</v>
      </c>
      <c r="E679" s="494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78" t="str">
        <f t="shared" si="44"/>
        <v>30.09.2023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78" t="str">
        <f t="shared" si="44"/>
        <v>30.09.2023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78" t="str">
        <f t="shared" si="44"/>
        <v>30.09.2023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78" t="str">
        <f t="shared" si="44"/>
        <v>30.09.2023</v>
      </c>
      <c r="D683" s="105" t="s">
        <v>555</v>
      </c>
      <c r="E683" s="494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78" t="str">
        <f t="shared" si="44"/>
        <v>30.09.2023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78" t="str">
        <f t="shared" si="44"/>
        <v>30.09.2023</v>
      </c>
      <c r="D685" s="105" t="s">
        <v>558</v>
      </c>
      <c r="E685" s="494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78" t="str">
        <f t="shared" si="44"/>
        <v>30.09.2023</v>
      </c>
      <c r="D686" s="105" t="s">
        <v>560</v>
      </c>
      <c r="E686" s="494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78" t="str">
        <f t="shared" si="44"/>
        <v>30.09.2023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78" t="str">
        <f t="shared" si="44"/>
        <v>30.09.2023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78" t="str">
        <f t="shared" si="44"/>
        <v>30.09.2023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78" t="str">
        <f t="shared" si="44"/>
        <v>30.09.2023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78" t="str">
        <f t="shared" si="44"/>
        <v>30.09.2023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78" t="str">
        <f t="shared" si="44"/>
        <v>30.09.2023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78" t="str">
        <f t="shared" si="44"/>
        <v>30.09.2023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78" t="str">
        <f t="shared" si="44"/>
        <v>30.09.2023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78" t="str">
        <f t="shared" si="44"/>
        <v>30.09.2023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78" t="str">
        <f t="shared" si="44"/>
        <v>30.09.2023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78" t="str">
        <f t="shared" si="44"/>
        <v>30.09.2023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78" t="str">
        <f t="shared" si="44"/>
        <v>30.09.2023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78" t="str">
        <f t="shared" si="44"/>
        <v>30.09.2023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78" t="str">
        <f t="shared" si="44"/>
        <v>30.09.2023</v>
      </c>
      <c r="D700" s="105" t="s">
        <v>583</v>
      </c>
      <c r="E700" s="494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78" t="str">
        <f t="shared" si="44"/>
        <v>30.09.2023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78" t="str">
        <f t="shared" si="44"/>
        <v>30.09.2023</v>
      </c>
      <c r="D702" s="105" t="s">
        <v>526</v>
      </c>
      <c r="E702" s="494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78" t="str">
        <f t="shared" si="44"/>
        <v>30.09.2023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78" t="str">
        <f t="shared" si="44"/>
        <v>30.09.2023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78" t="str">
        <f t="shared" si="44"/>
        <v>30.09.2023</v>
      </c>
      <c r="D705" s="105" t="s">
        <v>535</v>
      </c>
      <c r="E705" s="494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78" t="str">
        <f t="shared" si="44"/>
        <v>30.09.2023</v>
      </c>
      <c r="D706" s="105" t="s">
        <v>537</v>
      </c>
      <c r="E706" s="494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78" t="str">
        <f t="shared" si="44"/>
        <v>30.09.2023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78" t="str">
        <f t="shared" si="44"/>
        <v>30.09.2023</v>
      </c>
      <c r="D708" s="105" t="s">
        <v>543</v>
      </c>
      <c r="E708" s="494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78" t="str">
        <f t="shared" si="44"/>
        <v>30.09.2023</v>
      </c>
      <c r="D709" s="105" t="s">
        <v>545</v>
      </c>
      <c r="E709" s="494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78" t="str">
        <f t="shared" si="44"/>
        <v>30.09.2023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78" t="str">
        <f t="shared" si="44"/>
        <v>30.09.2023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78" t="str">
        <f t="shared" si="44"/>
        <v>30.09.2023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78" t="str">
        <f t="shared" si="44"/>
        <v>30.09.2023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78" t="str">
        <f t="shared" si="44"/>
        <v>30.09.2023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78" t="str">
        <f t="shared" si="44"/>
        <v>30.09.2023</v>
      </c>
      <c r="D715" s="105" t="s">
        <v>558</v>
      </c>
      <c r="E715" s="494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78" t="str">
        <f t="shared" si="44"/>
        <v>30.09.2023</v>
      </c>
      <c r="D716" s="105" t="s">
        <v>560</v>
      </c>
      <c r="E716" s="494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78" t="str">
        <f aca="true" t="shared" si="47" ref="C717:C780">endDate</f>
        <v>30.09.2023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78" t="str">
        <f t="shared" si="47"/>
        <v>30.09.2023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78" t="str">
        <f t="shared" si="47"/>
        <v>30.09.2023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78" t="str">
        <f t="shared" si="47"/>
        <v>30.09.2023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78" t="str">
        <f t="shared" si="47"/>
        <v>30.09.2023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78" t="str">
        <f t="shared" si="47"/>
        <v>30.09.2023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78" t="str">
        <f t="shared" si="47"/>
        <v>30.09.2023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78" t="str">
        <f t="shared" si="47"/>
        <v>30.09.2023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78" t="str">
        <f t="shared" si="47"/>
        <v>30.09.2023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78" t="str">
        <f t="shared" si="47"/>
        <v>30.09.2023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78" t="str">
        <f t="shared" si="47"/>
        <v>30.09.2023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78" t="str">
        <f t="shared" si="47"/>
        <v>30.09.2023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78" t="str">
        <f t="shared" si="47"/>
        <v>30.09.2023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78" t="str">
        <f t="shared" si="47"/>
        <v>30.09.2023</v>
      </c>
      <c r="D730" s="105" t="s">
        <v>583</v>
      </c>
      <c r="E730" s="494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78" t="str">
        <f t="shared" si="47"/>
        <v>30.09.2023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78" t="str">
        <f t="shared" si="47"/>
        <v>30.09.2023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78" t="str">
        <f t="shared" si="47"/>
        <v>30.09.2023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78" t="str">
        <f t="shared" si="47"/>
        <v>30.09.2023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78" t="str">
        <f t="shared" si="47"/>
        <v>30.09.2023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78" t="str">
        <f t="shared" si="47"/>
        <v>30.09.2023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78" t="str">
        <f t="shared" si="47"/>
        <v>30.09.2023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78" t="str">
        <f t="shared" si="47"/>
        <v>30.09.2023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78" t="str">
        <f t="shared" si="47"/>
        <v>30.09.2023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78" t="str">
        <f t="shared" si="47"/>
        <v>30.09.2023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78" t="str">
        <f t="shared" si="47"/>
        <v>30.09.2023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78" t="str">
        <f t="shared" si="47"/>
        <v>30.09.2023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78" t="str">
        <f t="shared" si="47"/>
        <v>30.09.2023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78" t="str">
        <f t="shared" si="47"/>
        <v>30.09.2023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78" t="str">
        <f t="shared" si="47"/>
        <v>30.09.2023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78" t="str">
        <f t="shared" si="47"/>
        <v>30.09.2023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78" t="str">
        <f t="shared" si="47"/>
        <v>30.09.2023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78" t="str">
        <f t="shared" si="47"/>
        <v>30.09.2023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78" t="str">
        <f t="shared" si="47"/>
        <v>30.09.2023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78" t="str">
        <f t="shared" si="47"/>
        <v>30.09.2023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78" t="str">
        <f t="shared" si="47"/>
        <v>30.09.2023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78" t="str">
        <f t="shared" si="47"/>
        <v>30.09.2023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78" t="str">
        <f t="shared" si="47"/>
        <v>30.09.2023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78" t="str">
        <f t="shared" si="47"/>
        <v>30.09.2023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78" t="str">
        <f t="shared" si="47"/>
        <v>30.09.2023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78" t="str">
        <f t="shared" si="47"/>
        <v>30.09.2023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78" t="str">
        <f t="shared" si="47"/>
        <v>30.09.2023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78" t="str">
        <f t="shared" si="47"/>
        <v>30.09.2023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78" t="str">
        <f t="shared" si="47"/>
        <v>30.09.2023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78" t="str">
        <f t="shared" si="47"/>
        <v>30.09.2023</v>
      </c>
      <c r="D760" s="105" t="s">
        <v>583</v>
      </c>
      <c r="E760" s="494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78" t="str">
        <f t="shared" si="47"/>
        <v>30.09.2023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78" t="str">
        <f t="shared" si="47"/>
        <v>30.09.2023</v>
      </c>
      <c r="D762" s="105" t="s">
        <v>526</v>
      </c>
      <c r="E762" s="494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78" t="str">
        <f t="shared" si="47"/>
        <v>30.09.2023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78" t="str">
        <f t="shared" si="47"/>
        <v>30.09.2023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78" t="str">
        <f t="shared" si="47"/>
        <v>30.09.2023</v>
      </c>
      <c r="D765" s="105" t="s">
        <v>535</v>
      </c>
      <c r="E765" s="494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78" t="str">
        <f t="shared" si="47"/>
        <v>30.09.2023</v>
      </c>
      <c r="D766" s="105" t="s">
        <v>537</v>
      </c>
      <c r="E766" s="494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78" t="str">
        <f t="shared" si="47"/>
        <v>30.09.2023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78" t="str">
        <f t="shared" si="47"/>
        <v>30.09.2023</v>
      </c>
      <c r="D768" s="105" t="s">
        <v>543</v>
      </c>
      <c r="E768" s="494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78" t="str">
        <f t="shared" si="47"/>
        <v>30.09.2023</v>
      </c>
      <c r="D769" s="105" t="s">
        <v>545</v>
      </c>
      <c r="E769" s="494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78" t="str">
        <f t="shared" si="47"/>
        <v>30.09.2023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78" t="str">
        <f t="shared" si="47"/>
        <v>30.09.2023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78" t="str">
        <f t="shared" si="47"/>
        <v>30.09.2023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78" t="str">
        <f t="shared" si="47"/>
        <v>30.09.2023</v>
      </c>
      <c r="D773" s="105" t="s">
        <v>555</v>
      </c>
      <c r="E773" s="494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78" t="str">
        <f t="shared" si="47"/>
        <v>30.09.2023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78" t="str">
        <f t="shared" si="47"/>
        <v>30.09.2023</v>
      </c>
      <c r="D775" s="105" t="s">
        <v>558</v>
      </c>
      <c r="E775" s="494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78" t="str">
        <f t="shared" si="47"/>
        <v>30.09.2023</v>
      </c>
      <c r="D776" s="105" t="s">
        <v>560</v>
      </c>
      <c r="E776" s="494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78" t="str">
        <f t="shared" si="47"/>
        <v>30.09.2023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78" t="str">
        <f t="shared" si="47"/>
        <v>30.09.2023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78" t="str">
        <f t="shared" si="47"/>
        <v>30.09.2023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78" t="str">
        <f t="shared" si="47"/>
        <v>30.09.2023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78" t="str">
        <f aca="true" t="shared" si="50" ref="C781:C844">endDate</f>
        <v>30.09.2023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78" t="str">
        <f t="shared" si="50"/>
        <v>30.09.2023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78" t="str">
        <f t="shared" si="50"/>
        <v>30.09.2023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78" t="str">
        <f t="shared" si="50"/>
        <v>30.09.2023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78" t="str">
        <f t="shared" si="50"/>
        <v>30.09.2023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78" t="str">
        <f t="shared" si="50"/>
        <v>30.09.2023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78" t="str">
        <f t="shared" si="50"/>
        <v>30.09.2023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78" t="str">
        <f t="shared" si="50"/>
        <v>30.09.2023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78" t="str">
        <f t="shared" si="50"/>
        <v>30.09.2023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78" t="str">
        <f t="shared" si="50"/>
        <v>30.09.2023</v>
      </c>
      <c r="D790" s="105" t="s">
        <v>583</v>
      </c>
      <c r="E790" s="494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78" t="str">
        <f t="shared" si="50"/>
        <v>30.09.2023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78" t="str">
        <f t="shared" si="50"/>
        <v>30.09.2023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78" t="str">
        <f t="shared" si="50"/>
        <v>30.09.2023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78" t="str">
        <f t="shared" si="50"/>
        <v>30.09.2023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78" t="str">
        <f t="shared" si="50"/>
        <v>30.09.2023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78" t="str">
        <f t="shared" si="50"/>
        <v>30.09.2023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78" t="str">
        <f t="shared" si="50"/>
        <v>30.09.2023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78" t="str">
        <f t="shared" si="50"/>
        <v>30.09.2023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78" t="str">
        <f t="shared" si="50"/>
        <v>30.09.2023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78" t="str">
        <f t="shared" si="50"/>
        <v>30.09.2023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78" t="str">
        <f t="shared" si="50"/>
        <v>30.09.2023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78" t="str">
        <f t="shared" si="50"/>
        <v>30.09.2023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78" t="str">
        <f t="shared" si="50"/>
        <v>30.09.2023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78" t="str">
        <f t="shared" si="50"/>
        <v>30.09.2023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78" t="str">
        <f t="shared" si="50"/>
        <v>30.09.2023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78" t="str">
        <f t="shared" si="50"/>
        <v>30.09.2023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78" t="str">
        <f t="shared" si="50"/>
        <v>30.09.2023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78" t="str">
        <f t="shared" si="50"/>
        <v>30.09.2023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78" t="str">
        <f t="shared" si="50"/>
        <v>30.09.2023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78" t="str">
        <f t="shared" si="50"/>
        <v>30.09.2023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78" t="str">
        <f t="shared" si="50"/>
        <v>30.09.2023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78" t="str">
        <f t="shared" si="50"/>
        <v>30.09.2023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78" t="str">
        <f t="shared" si="50"/>
        <v>30.09.2023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78" t="str">
        <f t="shared" si="50"/>
        <v>30.09.2023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78" t="str">
        <f t="shared" si="50"/>
        <v>30.09.2023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78" t="str">
        <f t="shared" si="50"/>
        <v>30.09.2023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78" t="str">
        <f t="shared" si="50"/>
        <v>30.09.2023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78" t="str">
        <f t="shared" si="50"/>
        <v>30.09.2023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78" t="str">
        <f t="shared" si="50"/>
        <v>30.09.2023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78" t="str">
        <f t="shared" si="50"/>
        <v>30.09.2023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78" t="str">
        <f t="shared" si="50"/>
        <v>30.09.2023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78" t="str">
        <f t="shared" si="50"/>
        <v>30.09.2023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78" t="str">
        <f t="shared" si="50"/>
        <v>30.09.2023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78" t="str">
        <f t="shared" si="50"/>
        <v>30.09.2023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78" t="str">
        <f t="shared" si="50"/>
        <v>30.09.2023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78" t="str">
        <f t="shared" si="50"/>
        <v>30.09.2023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78" t="str">
        <f t="shared" si="50"/>
        <v>30.09.2023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78" t="str">
        <f t="shared" si="50"/>
        <v>30.09.2023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78" t="str">
        <f t="shared" si="50"/>
        <v>30.09.2023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78" t="str">
        <f t="shared" si="50"/>
        <v>30.09.2023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78" t="str">
        <f t="shared" si="50"/>
        <v>30.09.2023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78" t="str">
        <f t="shared" si="50"/>
        <v>30.09.2023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78" t="str">
        <f t="shared" si="50"/>
        <v>30.09.2023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78" t="str">
        <f t="shared" si="50"/>
        <v>30.09.2023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78" t="str">
        <f t="shared" si="50"/>
        <v>30.09.2023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78" t="str">
        <f t="shared" si="50"/>
        <v>30.09.2023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78" t="str">
        <f t="shared" si="50"/>
        <v>30.09.2023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78" t="str">
        <f t="shared" si="50"/>
        <v>30.09.2023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78" t="str">
        <f t="shared" si="50"/>
        <v>30.09.2023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78" t="str">
        <f t="shared" si="50"/>
        <v>30.09.2023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78" t="str">
        <f t="shared" si="50"/>
        <v>30.09.2023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78" t="str">
        <f t="shared" si="50"/>
        <v>30.09.2023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78" t="str">
        <f t="shared" si="50"/>
        <v>30.09.2023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78" t="str">
        <f t="shared" si="50"/>
        <v>30.09.2023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78" t="str">
        <f aca="true" t="shared" si="53" ref="C845:C910">endDate</f>
        <v>30.09.2023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78" t="str">
        <f t="shared" si="53"/>
        <v>30.09.2023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78" t="str">
        <f t="shared" si="53"/>
        <v>30.09.2023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78" t="str">
        <f t="shared" si="53"/>
        <v>30.09.2023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78" t="str">
        <f t="shared" si="53"/>
        <v>30.09.2023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78" t="str">
        <f t="shared" si="53"/>
        <v>30.09.2023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78" t="str">
        <f t="shared" si="53"/>
        <v>30.09.2023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78" t="str">
        <f t="shared" si="53"/>
        <v>30.09.2023</v>
      </c>
      <c r="D852" s="105" t="s">
        <v>526</v>
      </c>
      <c r="E852" s="494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78" t="str">
        <f t="shared" si="53"/>
        <v>30.09.2023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78" t="str">
        <f t="shared" si="53"/>
        <v>30.09.2023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78" t="str">
        <f t="shared" si="53"/>
        <v>30.09.2023</v>
      </c>
      <c r="D855" s="105" t="s">
        <v>535</v>
      </c>
      <c r="E855" s="494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78" t="str">
        <f t="shared" si="53"/>
        <v>30.09.2023</v>
      </c>
      <c r="D856" s="105" t="s">
        <v>537</v>
      </c>
      <c r="E856" s="494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78" t="str">
        <f t="shared" si="53"/>
        <v>30.09.2023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78" t="str">
        <f t="shared" si="53"/>
        <v>30.09.2023</v>
      </c>
      <c r="D858" s="105" t="s">
        <v>543</v>
      </c>
      <c r="E858" s="494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78" t="str">
        <f t="shared" si="53"/>
        <v>30.09.2023</v>
      </c>
      <c r="D859" s="105" t="s">
        <v>545</v>
      </c>
      <c r="E859" s="494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78" t="str">
        <f t="shared" si="53"/>
        <v>30.09.2023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78" t="str">
        <f t="shared" si="53"/>
        <v>30.09.2023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78" t="str">
        <f t="shared" si="53"/>
        <v>30.09.2023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78" t="str">
        <f t="shared" si="53"/>
        <v>30.09.2023</v>
      </c>
      <c r="D863" s="105" t="s">
        <v>555</v>
      </c>
      <c r="E863" s="494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78" t="str">
        <f t="shared" si="53"/>
        <v>30.09.2023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78" t="str">
        <f t="shared" si="53"/>
        <v>30.09.2023</v>
      </c>
      <c r="D865" s="105" t="s">
        <v>558</v>
      </c>
      <c r="E865" s="494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78" t="str">
        <f t="shared" si="53"/>
        <v>30.09.2023</v>
      </c>
      <c r="D866" s="105" t="s">
        <v>560</v>
      </c>
      <c r="E866" s="494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78" t="str">
        <f t="shared" si="53"/>
        <v>30.09.2023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78" t="str">
        <f t="shared" si="53"/>
        <v>30.09.2023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78" t="str">
        <f t="shared" si="53"/>
        <v>30.09.2023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78" t="str">
        <f t="shared" si="53"/>
        <v>30.09.2023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78" t="str">
        <f t="shared" si="53"/>
        <v>30.09.2023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78" t="str">
        <f t="shared" si="53"/>
        <v>30.09.2023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78" t="str">
        <f t="shared" si="53"/>
        <v>30.09.2023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78" t="str">
        <f t="shared" si="53"/>
        <v>30.09.2023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78" t="str">
        <f t="shared" si="53"/>
        <v>30.09.2023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78" t="str">
        <f t="shared" si="53"/>
        <v>30.09.2023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78" t="str">
        <f t="shared" si="53"/>
        <v>30.09.2023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78" t="str">
        <f t="shared" si="53"/>
        <v>30.09.2023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78" t="str">
        <f t="shared" si="53"/>
        <v>30.09.2023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78" t="str">
        <f t="shared" si="53"/>
        <v>30.09.2023</v>
      </c>
      <c r="D880" s="105" t="s">
        <v>583</v>
      </c>
      <c r="E880" s="494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78" t="str">
        <f t="shared" si="53"/>
        <v>30.09.2023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78" t="str">
        <f t="shared" si="53"/>
        <v>30.09.2023</v>
      </c>
      <c r="D882" s="105" t="s">
        <v>526</v>
      </c>
      <c r="E882" s="494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78" t="str">
        <f t="shared" si="53"/>
        <v>30.09.2023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78" t="str">
        <f t="shared" si="53"/>
        <v>30.09.2023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78" t="str">
        <f t="shared" si="53"/>
        <v>30.09.2023</v>
      </c>
      <c r="D885" s="105" t="s">
        <v>535</v>
      </c>
      <c r="E885" s="494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78" t="str">
        <f t="shared" si="53"/>
        <v>30.09.2023</v>
      </c>
      <c r="D886" s="105" t="s">
        <v>537</v>
      </c>
      <c r="E886" s="494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78" t="str">
        <f t="shared" si="53"/>
        <v>30.09.2023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78" t="str">
        <f t="shared" si="53"/>
        <v>30.09.2023</v>
      </c>
      <c r="D888" s="105" t="s">
        <v>543</v>
      </c>
      <c r="E888" s="494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78" t="str">
        <f t="shared" si="53"/>
        <v>30.09.2023</v>
      </c>
      <c r="D889" s="105" t="s">
        <v>545</v>
      </c>
      <c r="E889" s="494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78" t="str">
        <f t="shared" si="53"/>
        <v>30.09.2023</v>
      </c>
      <c r="D890" s="105" t="s">
        <v>547</v>
      </c>
      <c r="E890" s="494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78" t="str">
        <f t="shared" si="53"/>
        <v>30.09.2023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78" t="str">
        <f t="shared" si="53"/>
        <v>30.09.2023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78" t="str">
        <f t="shared" si="53"/>
        <v>30.09.2023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78" t="str">
        <f t="shared" si="53"/>
        <v>30.09.2023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78" t="str">
        <f t="shared" si="53"/>
        <v>30.09.2023</v>
      </c>
      <c r="D895" s="105" t="s">
        <v>558</v>
      </c>
      <c r="E895" s="494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78" t="str">
        <f t="shared" si="53"/>
        <v>30.09.2023</v>
      </c>
      <c r="D896" s="105" t="s">
        <v>560</v>
      </c>
      <c r="E896" s="494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78" t="str">
        <f t="shared" si="53"/>
        <v>30.09.2023</v>
      </c>
      <c r="D897" s="105" t="s">
        <v>562</v>
      </c>
      <c r="E897" s="494">
        <v>15</v>
      </c>
      <c r="F897" s="105" t="s">
        <v>561</v>
      </c>
      <c r="H897" s="105">
        <f>'Справка 6'!R30</f>
        <v>9716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78" t="str">
        <f t="shared" si="53"/>
        <v>30.09.2023</v>
      </c>
      <c r="D898" s="105" t="s">
        <v>563</v>
      </c>
      <c r="E898" s="494">
        <v>15</v>
      </c>
      <c r="F898" s="105" t="s">
        <v>108</v>
      </c>
      <c r="H898" s="105">
        <f>'Справка 6'!R31</f>
        <v>9716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78" t="str">
        <f t="shared" si="53"/>
        <v>30.09.2023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78" t="str">
        <f t="shared" si="53"/>
        <v>30.09.2023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78" t="str">
        <f t="shared" si="53"/>
        <v>30.09.2023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78" t="str">
        <f t="shared" si="53"/>
        <v>30.09.2023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78" t="str">
        <f t="shared" si="53"/>
        <v>30.09.2023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78" t="str">
        <f t="shared" si="53"/>
        <v>30.09.2023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78" t="str">
        <f t="shared" si="53"/>
        <v>30.09.2023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78" t="str">
        <f t="shared" si="53"/>
        <v>30.09.2023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78" t="str">
        <f t="shared" si="53"/>
        <v>30.09.2023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78" t="str">
        <f t="shared" si="53"/>
        <v>30.09.2023</v>
      </c>
      <c r="D908" s="105" t="s">
        <v>578</v>
      </c>
      <c r="E908" s="494">
        <v>15</v>
      </c>
      <c r="F908" s="105" t="s">
        <v>827</v>
      </c>
      <c r="H908" s="105">
        <f>'Справка 6'!R41</f>
        <v>9716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78" t="str">
        <f t="shared" si="53"/>
        <v>30.09.2023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78" t="str">
        <f t="shared" si="53"/>
        <v>30.09.2023</v>
      </c>
      <c r="D910" s="105" t="s">
        <v>583</v>
      </c>
      <c r="E910" s="494">
        <v>15</v>
      </c>
      <c r="F910" s="105" t="s">
        <v>582</v>
      </c>
      <c r="H910" s="105">
        <f>'Справка 6'!R43</f>
        <v>9716</v>
      </c>
    </row>
    <row r="911" spans="3:6" s="495" customFormat="1" ht="15.75">
      <c r="C911" s="577"/>
      <c r="F911" s="499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78" t="str">
        <f aca="true" t="shared" si="56" ref="C912:C975">endDate</f>
        <v>30.09.2023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78" t="str">
        <f t="shared" si="56"/>
        <v>30.09.2023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78" t="str">
        <f t="shared" si="56"/>
        <v>30.09.2023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78" t="str">
        <f t="shared" si="56"/>
        <v>30.09.2023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78" t="str">
        <f t="shared" si="56"/>
        <v>30.09.2023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78" t="str">
        <f t="shared" si="56"/>
        <v>30.09.2023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932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78" t="str">
        <f t="shared" si="56"/>
        <v>30.09.2023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78" t="str">
        <f t="shared" si="56"/>
        <v>30.09.2023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78" t="str">
        <f t="shared" si="56"/>
        <v>30.09.2023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78" t="str">
        <f t="shared" si="56"/>
        <v>30.09.2023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932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78" t="str">
        <f t="shared" si="56"/>
        <v>30.09.2023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78" t="str">
        <f t="shared" si="56"/>
        <v>30.09.2023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78" t="str">
        <f t="shared" si="56"/>
        <v>30.09.2023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78" t="str">
        <f t="shared" si="56"/>
        <v>30.09.2023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78" t="str">
        <f t="shared" si="56"/>
        <v>30.09.2023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78" t="str">
        <f t="shared" si="56"/>
        <v>30.09.2023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0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78" t="str">
        <f t="shared" si="56"/>
        <v>30.09.2023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450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78" t="str">
        <f t="shared" si="56"/>
        <v>30.09.2023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6535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78" t="str">
        <f t="shared" si="56"/>
        <v>30.09.2023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78" t="str">
        <f t="shared" si="56"/>
        <v>30.09.2023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78" t="str">
        <f t="shared" si="56"/>
        <v>30.09.2023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78" t="str">
        <f t="shared" si="56"/>
        <v>30.09.2023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78" t="str">
        <f t="shared" si="56"/>
        <v>30.09.2023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78" t="str">
        <f t="shared" si="56"/>
        <v>30.09.2023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78" t="str">
        <f t="shared" si="56"/>
        <v>30.09.2023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78" t="str">
        <f t="shared" si="56"/>
        <v>30.09.2023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38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78" t="str">
        <f t="shared" si="56"/>
        <v>30.09.2023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78" t="str">
        <f t="shared" si="56"/>
        <v>30.09.2023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78" t="str">
        <f t="shared" si="56"/>
        <v>30.09.2023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78" t="str">
        <f t="shared" si="56"/>
        <v>30.09.2023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38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78" t="str">
        <f t="shared" si="56"/>
        <v>30.09.2023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7023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78" t="str">
        <f t="shared" si="56"/>
        <v>30.09.2023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7955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78" t="str">
        <f t="shared" si="56"/>
        <v>30.09.2023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78" t="str">
        <f t="shared" si="56"/>
        <v>30.09.2023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78" t="str">
        <f t="shared" si="56"/>
        <v>30.09.2023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78" t="str">
        <f t="shared" si="56"/>
        <v>30.09.2023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78" t="str">
        <f t="shared" si="56"/>
        <v>30.09.2023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78" t="str">
        <f t="shared" si="56"/>
        <v>30.09.2023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78" t="str">
        <f t="shared" si="56"/>
        <v>30.09.2023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78" t="str">
        <f t="shared" si="56"/>
        <v>30.09.2023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78" t="str">
        <f t="shared" si="56"/>
        <v>30.09.2023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78" t="str">
        <f t="shared" si="56"/>
        <v>30.09.2023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78" t="str">
        <f t="shared" si="56"/>
        <v>30.09.2023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78" t="str">
        <f t="shared" si="56"/>
        <v>30.09.2023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78" t="str">
        <f t="shared" si="56"/>
        <v>30.09.2023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78" t="str">
        <f t="shared" si="56"/>
        <v>30.09.2023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78" t="str">
        <f t="shared" si="56"/>
        <v>30.09.2023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78" t="str">
        <f t="shared" si="56"/>
        <v>30.09.2023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0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78" t="str">
        <f t="shared" si="56"/>
        <v>30.09.2023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450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78" t="str">
        <f t="shared" si="56"/>
        <v>30.09.2023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6535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78" t="str">
        <f t="shared" si="56"/>
        <v>30.09.2023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78" t="str">
        <f t="shared" si="56"/>
        <v>30.09.2023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78" t="str">
        <f t="shared" si="56"/>
        <v>30.09.2023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78" t="str">
        <f t="shared" si="56"/>
        <v>30.09.2023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78" t="str">
        <f t="shared" si="56"/>
        <v>30.09.2023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78" t="str">
        <f t="shared" si="56"/>
        <v>30.09.2023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78" t="str">
        <f t="shared" si="56"/>
        <v>30.09.2023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78" t="str">
        <f t="shared" si="56"/>
        <v>30.09.2023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38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78" t="str">
        <f t="shared" si="56"/>
        <v>30.09.2023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78" t="str">
        <f t="shared" si="56"/>
        <v>30.09.2023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78" t="str">
        <f t="shared" si="56"/>
        <v>30.09.2023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78" t="str">
        <f t="shared" si="56"/>
        <v>30.09.2023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38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78" t="str">
        <f t="shared" si="56"/>
        <v>30.09.2023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7023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78" t="str">
        <f t="shared" si="56"/>
        <v>30.09.2023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7023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78" t="str">
        <f aca="true" t="shared" si="59" ref="C976:C1039">endDate</f>
        <v>30.09.2023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78" t="str">
        <f t="shared" si="59"/>
        <v>30.09.2023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78" t="str">
        <f t="shared" si="59"/>
        <v>30.09.2023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78" t="str">
        <f t="shared" si="59"/>
        <v>30.09.2023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78" t="str">
        <f t="shared" si="59"/>
        <v>30.09.2023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78" t="str">
        <f t="shared" si="59"/>
        <v>30.09.2023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932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78" t="str">
        <f t="shared" si="59"/>
        <v>30.09.2023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78" t="str">
        <f t="shared" si="59"/>
        <v>30.09.2023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78" t="str">
        <f t="shared" si="59"/>
        <v>30.09.2023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78" t="str">
        <f t="shared" si="59"/>
        <v>30.09.2023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932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78" t="str">
        <f t="shared" si="59"/>
        <v>30.09.2023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78" t="str">
        <f t="shared" si="59"/>
        <v>30.09.2023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78" t="str">
        <f t="shared" si="59"/>
        <v>30.09.2023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78" t="str">
        <f t="shared" si="59"/>
        <v>30.09.2023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78" t="str">
        <f t="shared" si="59"/>
        <v>30.09.2023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78" t="str">
        <f t="shared" si="59"/>
        <v>30.09.2023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78" t="str">
        <f t="shared" si="59"/>
        <v>30.09.2023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78" t="str">
        <f t="shared" si="59"/>
        <v>30.09.2023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78" t="str">
        <f t="shared" si="59"/>
        <v>30.09.2023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78" t="str">
        <f t="shared" si="59"/>
        <v>30.09.2023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78" t="str">
        <f t="shared" si="59"/>
        <v>30.09.2023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78" t="str">
        <f t="shared" si="59"/>
        <v>30.09.2023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78" t="str">
        <f t="shared" si="59"/>
        <v>30.09.2023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78" t="str">
        <f t="shared" si="59"/>
        <v>30.09.2023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78" t="str">
        <f t="shared" si="59"/>
        <v>30.09.2023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78" t="str">
        <f t="shared" si="59"/>
        <v>30.09.2023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78" t="str">
        <f t="shared" si="59"/>
        <v>30.09.2023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78" t="str">
        <f t="shared" si="59"/>
        <v>30.09.2023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78" t="str">
        <f t="shared" si="59"/>
        <v>30.09.2023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78" t="str">
        <f t="shared" si="59"/>
        <v>30.09.2023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78" t="str">
        <f t="shared" si="59"/>
        <v>30.09.2023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78" t="str">
        <f t="shared" si="59"/>
        <v>30.09.2023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932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78" t="str">
        <f t="shared" si="59"/>
        <v>30.09.2023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78" t="str">
        <f t="shared" si="59"/>
        <v>30.09.2023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78" t="str">
        <f t="shared" si="59"/>
        <v>30.09.2023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78" t="str">
        <f t="shared" si="59"/>
        <v>30.09.2023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78" t="str">
        <f t="shared" si="59"/>
        <v>30.09.2023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78" t="str">
        <f t="shared" si="59"/>
        <v>30.09.2023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78" t="str">
        <f t="shared" si="59"/>
        <v>30.09.2023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78" t="str">
        <f t="shared" si="59"/>
        <v>30.09.2023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78" t="str">
        <f t="shared" si="59"/>
        <v>30.09.2023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78" t="str">
        <f t="shared" si="59"/>
        <v>30.09.2023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78" t="str">
        <f t="shared" si="59"/>
        <v>30.09.2023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78" t="str">
        <f t="shared" si="59"/>
        <v>30.09.2023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7995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78" t="str">
        <f t="shared" si="59"/>
        <v>30.09.2023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78" t="str">
        <f t="shared" si="59"/>
        <v>30.09.2023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78" t="str">
        <f t="shared" si="59"/>
        <v>30.09.2023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7995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78" t="str">
        <f t="shared" si="59"/>
        <v>30.09.2023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1727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78" t="str">
        <f t="shared" si="59"/>
        <v>30.09.2023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78" t="str">
        <f t="shared" si="59"/>
        <v>30.09.2023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78" t="str">
        <f t="shared" si="59"/>
        <v>30.09.2023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78" t="str">
        <f t="shared" si="59"/>
        <v>30.09.2023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78" t="str">
        <f t="shared" si="59"/>
        <v>30.09.2023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78" t="str">
        <f t="shared" si="59"/>
        <v>30.09.2023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78" t="str">
        <f t="shared" si="59"/>
        <v>30.09.2023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78" t="str">
        <f t="shared" si="59"/>
        <v>30.09.2023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78" t="str">
        <f t="shared" si="59"/>
        <v>30.09.2023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78" t="str">
        <f t="shared" si="59"/>
        <v>30.09.2023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4192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78" t="str">
        <f t="shared" si="59"/>
        <v>30.09.2023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78" t="str">
        <f t="shared" si="59"/>
        <v>30.09.2023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4192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78" t="str">
        <f t="shared" si="59"/>
        <v>30.09.2023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78" t="str">
        <f t="shared" si="59"/>
        <v>30.09.2023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78" t="str">
        <f t="shared" si="59"/>
        <v>30.09.2023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35522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78" t="str">
        <f t="shared" si="59"/>
        <v>30.09.2023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13339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78" t="str">
        <f aca="true" t="shared" si="62" ref="C1040:C1103">endDate</f>
        <v>30.09.2023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8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78" t="str">
        <f t="shared" si="62"/>
        <v>30.09.2023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22171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78" t="str">
        <f t="shared" si="62"/>
        <v>30.09.2023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78" t="str">
        <f t="shared" si="62"/>
        <v>30.09.2023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0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78" t="str">
        <f t="shared" si="62"/>
        <v>30.09.2023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78" t="str">
        <f t="shared" si="62"/>
        <v>30.09.2023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78" t="str">
        <f t="shared" si="62"/>
        <v>30.09.2023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0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78" t="str">
        <f t="shared" si="62"/>
        <v>30.09.2023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78" t="str">
        <f t="shared" si="62"/>
        <v>30.09.2023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78" t="str">
        <f t="shared" si="62"/>
        <v>30.09.2023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39714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78" t="str">
        <f t="shared" si="62"/>
        <v>30.09.2023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49436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78" t="str">
        <f t="shared" si="62"/>
        <v>30.09.2023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78" t="str">
        <f t="shared" si="62"/>
        <v>30.09.2023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78" t="str">
        <f t="shared" si="62"/>
        <v>30.09.2023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78" t="str">
        <f t="shared" si="62"/>
        <v>30.09.2023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78" t="str">
        <f t="shared" si="62"/>
        <v>30.09.2023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78" t="str">
        <f t="shared" si="62"/>
        <v>30.09.2023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78" t="str">
        <f t="shared" si="62"/>
        <v>30.09.2023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78" t="str">
        <f t="shared" si="62"/>
        <v>30.09.2023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78" t="str">
        <f t="shared" si="62"/>
        <v>30.09.2023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78" t="str">
        <f t="shared" si="62"/>
        <v>30.09.2023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78" t="str">
        <f t="shared" si="62"/>
        <v>30.09.2023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78" t="str">
        <f t="shared" si="62"/>
        <v>30.09.2023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78" t="str">
        <f t="shared" si="62"/>
        <v>30.09.2023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78" t="str">
        <f t="shared" si="62"/>
        <v>30.09.2023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78" t="str">
        <f t="shared" si="62"/>
        <v>30.09.2023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78" t="str">
        <f t="shared" si="62"/>
        <v>30.09.2023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78" t="str">
        <f t="shared" si="62"/>
        <v>30.09.2023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78" t="str">
        <f t="shared" si="62"/>
        <v>30.09.2023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78" t="str">
        <f t="shared" si="62"/>
        <v>30.09.2023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78" t="str">
        <f t="shared" si="62"/>
        <v>30.09.2023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78" t="str">
        <f t="shared" si="62"/>
        <v>30.09.2023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78" t="str">
        <f t="shared" si="62"/>
        <v>30.09.2023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78" t="str">
        <f t="shared" si="62"/>
        <v>30.09.2023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78" t="str">
        <f t="shared" si="62"/>
        <v>30.09.2023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78" t="str">
        <f t="shared" si="62"/>
        <v>30.09.2023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78" t="str">
        <f t="shared" si="62"/>
        <v>30.09.2023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4192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78" t="str">
        <f t="shared" si="62"/>
        <v>30.09.2023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78" t="str">
        <f t="shared" si="62"/>
        <v>30.09.2023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4192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78" t="str">
        <f t="shared" si="62"/>
        <v>30.09.2023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78" t="str">
        <f t="shared" si="62"/>
        <v>30.09.2023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78" t="str">
        <f t="shared" si="62"/>
        <v>30.09.2023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35522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78" t="str">
        <f t="shared" si="62"/>
        <v>30.09.2023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13339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78" t="str">
        <f t="shared" si="62"/>
        <v>30.09.2023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8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78" t="str">
        <f t="shared" si="62"/>
        <v>30.09.2023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22171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78" t="str">
        <f t="shared" si="62"/>
        <v>30.09.2023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78" t="str">
        <f t="shared" si="62"/>
        <v>30.09.2023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0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78" t="str">
        <f t="shared" si="62"/>
        <v>30.09.2023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78" t="str">
        <f t="shared" si="62"/>
        <v>30.09.2023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78" t="str">
        <f t="shared" si="62"/>
        <v>30.09.2023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0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78" t="str">
        <f t="shared" si="62"/>
        <v>30.09.2023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78" t="str">
        <f t="shared" si="62"/>
        <v>30.09.2023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78" t="str">
        <f t="shared" si="62"/>
        <v>30.09.2023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39714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78" t="str">
        <f t="shared" si="62"/>
        <v>30.09.2023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39714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78" t="str">
        <f t="shared" si="62"/>
        <v>30.09.2023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78" t="str">
        <f t="shared" si="62"/>
        <v>30.09.2023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78" t="str">
        <f t="shared" si="62"/>
        <v>30.09.2023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78" t="str">
        <f t="shared" si="62"/>
        <v>30.09.2023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78" t="str">
        <f t="shared" si="62"/>
        <v>30.09.2023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78" t="str">
        <f t="shared" si="62"/>
        <v>30.09.2023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78" t="str">
        <f t="shared" si="62"/>
        <v>30.09.2023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78" t="str">
        <f t="shared" si="62"/>
        <v>30.09.2023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78" t="str">
        <f t="shared" si="62"/>
        <v>30.09.2023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78" t="str">
        <f t="shared" si="62"/>
        <v>30.09.2023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78" t="str">
        <f aca="true" t="shared" si="65" ref="C1104:C1167">endDate</f>
        <v>30.09.2023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78" t="str">
        <f t="shared" si="65"/>
        <v>30.09.2023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7995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78" t="str">
        <f t="shared" si="65"/>
        <v>30.09.2023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78" t="str">
        <f t="shared" si="65"/>
        <v>30.09.2023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78" t="str">
        <f t="shared" si="65"/>
        <v>30.09.2023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7995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78" t="str">
        <f t="shared" si="65"/>
        <v>30.09.2023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1727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78" t="str">
        <f t="shared" si="65"/>
        <v>30.09.2023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78" t="str">
        <f t="shared" si="65"/>
        <v>30.09.2023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78" t="str">
        <f t="shared" si="65"/>
        <v>30.09.2023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78" t="str">
        <f t="shared" si="65"/>
        <v>30.09.2023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78" t="str">
        <f t="shared" si="65"/>
        <v>30.09.2023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78" t="str">
        <f t="shared" si="65"/>
        <v>30.09.2023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78" t="str">
        <f t="shared" si="65"/>
        <v>30.09.2023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78" t="str">
        <f t="shared" si="65"/>
        <v>30.09.2023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78" t="str">
        <f t="shared" si="65"/>
        <v>30.09.2023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78" t="str">
        <f t="shared" si="65"/>
        <v>30.09.2023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78" t="str">
        <f t="shared" si="65"/>
        <v>30.09.2023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78" t="str">
        <f t="shared" si="65"/>
        <v>30.09.2023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78" t="str">
        <f t="shared" si="65"/>
        <v>30.09.2023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78" t="str">
        <f t="shared" si="65"/>
        <v>30.09.2023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78" t="str">
        <f t="shared" si="65"/>
        <v>30.09.2023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78" t="str">
        <f t="shared" si="65"/>
        <v>30.09.2023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78" t="str">
        <f t="shared" si="65"/>
        <v>30.09.2023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78" t="str">
        <f t="shared" si="65"/>
        <v>30.09.2023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78" t="str">
        <f t="shared" si="65"/>
        <v>30.09.2023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78" t="str">
        <f t="shared" si="65"/>
        <v>30.09.2023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78" t="str">
        <f t="shared" si="65"/>
        <v>30.09.2023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78" t="str">
        <f t="shared" si="65"/>
        <v>30.09.2023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78" t="str">
        <f t="shared" si="65"/>
        <v>30.09.2023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78" t="str">
        <f t="shared" si="65"/>
        <v>30.09.2023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78" t="str">
        <f t="shared" si="65"/>
        <v>30.09.2023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78" t="str">
        <f t="shared" si="65"/>
        <v>30.09.2023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78" t="str">
        <f t="shared" si="65"/>
        <v>30.09.2023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9722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78" t="str">
        <f t="shared" si="65"/>
        <v>30.09.2023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78" t="str">
        <f t="shared" si="65"/>
        <v>30.09.2023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78" t="str">
        <f t="shared" si="65"/>
        <v>30.09.2023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78" t="str">
        <f t="shared" si="65"/>
        <v>30.09.2023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78" t="str">
        <f t="shared" si="65"/>
        <v>30.09.2023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78" t="str">
        <f t="shared" si="65"/>
        <v>30.09.2023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78" t="str">
        <f t="shared" si="65"/>
        <v>30.09.2023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78" t="str">
        <f t="shared" si="65"/>
        <v>30.09.2023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78" t="str">
        <f t="shared" si="65"/>
        <v>30.09.2023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78" t="str">
        <f t="shared" si="65"/>
        <v>30.09.2023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78" t="str">
        <f t="shared" si="65"/>
        <v>30.09.2023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78" t="str">
        <f t="shared" si="65"/>
        <v>30.09.2023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78" t="str">
        <f t="shared" si="65"/>
        <v>30.09.2023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78" t="str">
        <f t="shared" si="65"/>
        <v>30.09.2023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78" t="str">
        <f t="shared" si="65"/>
        <v>30.09.2023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78" t="str">
        <f t="shared" si="65"/>
        <v>30.09.2023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78" t="str">
        <f t="shared" si="65"/>
        <v>30.09.2023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78" t="str">
        <f t="shared" si="65"/>
        <v>30.09.2023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78" t="str">
        <f t="shared" si="65"/>
        <v>30.09.2023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78" t="str">
        <f t="shared" si="65"/>
        <v>30.09.2023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78" t="str">
        <f t="shared" si="65"/>
        <v>30.09.2023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78" t="str">
        <f t="shared" si="65"/>
        <v>30.09.2023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78" t="str">
        <f t="shared" si="65"/>
        <v>30.09.2023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78" t="str">
        <f t="shared" si="65"/>
        <v>30.09.2023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78" t="str">
        <f t="shared" si="65"/>
        <v>30.09.2023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78" t="str">
        <f t="shared" si="65"/>
        <v>30.09.2023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78" t="str">
        <f t="shared" si="65"/>
        <v>30.09.2023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78" t="str">
        <f t="shared" si="65"/>
        <v>30.09.2023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78" t="str">
        <f t="shared" si="65"/>
        <v>30.09.2023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78" t="str">
        <f t="shared" si="65"/>
        <v>30.09.2023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78" t="str">
        <f t="shared" si="65"/>
        <v>30.09.2023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27735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78" t="str">
        <f aca="true" t="shared" si="68" ref="C1168:C1195">endDate</f>
        <v>30.09.2023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27735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78" t="str">
        <f t="shared" si="68"/>
        <v>30.09.2023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78" t="str">
        <f t="shared" si="68"/>
        <v>30.09.2023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78" t="str">
        <f t="shared" si="68"/>
        <v>30.09.2023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78" t="str">
        <f t="shared" si="68"/>
        <v>30.09.2023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78" t="str">
        <f t="shared" si="68"/>
        <v>30.09.2023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78" t="str">
        <f t="shared" si="68"/>
        <v>30.09.2023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78" t="str">
        <f t="shared" si="68"/>
        <v>30.09.2023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78" t="str">
        <f t="shared" si="68"/>
        <v>30.09.2023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78" t="str">
        <f t="shared" si="68"/>
        <v>30.09.2023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78" t="str">
        <f t="shared" si="68"/>
        <v>30.09.2023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27735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78" t="str">
        <f t="shared" si="68"/>
        <v>30.09.2023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27735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78" t="str">
        <f t="shared" si="68"/>
        <v>30.09.2023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78" t="str">
        <f t="shared" si="68"/>
        <v>30.09.2023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78" t="str">
        <f t="shared" si="68"/>
        <v>30.09.2023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78" t="str">
        <f t="shared" si="68"/>
        <v>30.09.2023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78" t="str">
        <f t="shared" si="68"/>
        <v>30.09.2023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78" t="str">
        <f t="shared" si="68"/>
        <v>30.09.2023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78" t="str">
        <f t="shared" si="68"/>
        <v>30.09.2023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78" t="str">
        <f t="shared" si="68"/>
        <v>30.09.2023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78" t="str">
        <f t="shared" si="68"/>
        <v>30.09.2023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78" t="str">
        <f t="shared" si="68"/>
        <v>30.09.2023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78" t="str">
        <f t="shared" si="68"/>
        <v>30.09.2023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78" t="str">
        <f t="shared" si="68"/>
        <v>30.09.2023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78" t="str">
        <f t="shared" si="68"/>
        <v>30.09.2023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78" t="str">
        <f t="shared" si="68"/>
        <v>30.09.2023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78" t="str">
        <f t="shared" si="68"/>
        <v>30.09.2023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78" t="str">
        <f t="shared" si="68"/>
        <v>30.09.2023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7"/>
      <c r="F1196" s="499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78" t="str">
        <f aca="true" t="shared" si="71" ref="C1197:C1228">endDate</f>
        <v>30.09.2023</v>
      </c>
      <c r="D1197" s="105" t="s">
        <v>763</v>
      </c>
      <c r="E1197" s="105">
        <v>1</v>
      </c>
      <c r="F1197" s="105" t="s">
        <v>762</v>
      </c>
      <c r="H1197" s="496">
        <f>'Справка 8'!C13</f>
        <v>925496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78" t="str">
        <f t="shared" si="71"/>
        <v>30.09.2023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78" t="str">
        <f t="shared" si="71"/>
        <v>30.09.2023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78" t="str">
        <f t="shared" si="71"/>
        <v>30.09.2023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78" t="str">
        <f t="shared" si="71"/>
        <v>30.09.2023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78" t="str">
        <f t="shared" si="71"/>
        <v>30.09.2023</v>
      </c>
      <c r="D1202" s="105" t="s">
        <v>770</v>
      </c>
      <c r="E1202" s="105">
        <v>1</v>
      </c>
      <c r="F1202" s="105" t="s">
        <v>761</v>
      </c>
      <c r="H1202" s="496">
        <f>'Справка 8'!C18</f>
        <v>925496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78" t="str">
        <f t="shared" si="71"/>
        <v>30.09.2023</v>
      </c>
      <c r="D1203" s="105" t="s">
        <v>772</v>
      </c>
      <c r="E1203" s="105">
        <v>1</v>
      </c>
      <c r="F1203" s="105" t="s">
        <v>762</v>
      </c>
      <c r="H1203" s="496">
        <f>'Справка 8'!C20</f>
        <v>515828826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78" t="str">
        <f t="shared" si="71"/>
        <v>30.09.2023</v>
      </c>
      <c r="D1204" s="105" t="s">
        <v>774</v>
      </c>
      <c r="E1204" s="105">
        <v>1</v>
      </c>
      <c r="F1204" s="105" t="s">
        <v>773</v>
      </c>
      <c r="H1204" s="496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78" t="str">
        <f t="shared" si="71"/>
        <v>30.09.2023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78" t="str">
        <f t="shared" si="71"/>
        <v>30.09.2023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78" t="str">
        <f t="shared" si="71"/>
        <v>30.09.2023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78" t="str">
        <f t="shared" si="71"/>
        <v>30.09.2023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78" t="str">
        <f t="shared" si="71"/>
        <v>30.09.2023</v>
      </c>
      <c r="D1209" s="105" t="s">
        <v>784</v>
      </c>
      <c r="E1209" s="105">
        <v>1</v>
      </c>
      <c r="F1209" s="105" t="s">
        <v>783</v>
      </c>
      <c r="H1209" s="496">
        <f>'Справка 8'!C26</f>
        <v>4875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78" t="str">
        <f t="shared" si="71"/>
        <v>30.09.2023</v>
      </c>
      <c r="D1210" s="105" t="s">
        <v>786</v>
      </c>
      <c r="E1210" s="105">
        <v>1</v>
      </c>
      <c r="F1210" s="105" t="s">
        <v>771</v>
      </c>
      <c r="H1210" s="496">
        <f>'Справка 8'!C27</f>
        <v>515833701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78" t="str">
        <f t="shared" si="71"/>
        <v>30.09.2023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78" t="str">
        <f t="shared" si="71"/>
        <v>30.09.2023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78" t="str">
        <f t="shared" si="71"/>
        <v>30.09.2023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78" t="str">
        <f t="shared" si="71"/>
        <v>30.09.2023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78" t="str">
        <f t="shared" si="71"/>
        <v>30.09.2023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78" t="str">
        <f t="shared" si="71"/>
        <v>30.09.2023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78" t="str">
        <f t="shared" si="71"/>
        <v>30.09.2023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78" t="str">
        <f t="shared" si="71"/>
        <v>30.09.2023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78" t="str">
        <f t="shared" si="71"/>
        <v>30.09.2023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78" t="str">
        <f t="shared" si="71"/>
        <v>30.09.2023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78" t="str">
        <f t="shared" si="71"/>
        <v>30.09.2023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78" t="str">
        <f t="shared" si="71"/>
        <v>30.09.2023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78" t="str">
        <f t="shared" si="71"/>
        <v>30.09.2023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78" t="str">
        <f t="shared" si="71"/>
        <v>30.09.2023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78" t="str">
        <f t="shared" si="71"/>
        <v>30.09.2023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78" t="str">
        <f t="shared" si="71"/>
        <v>30.09.2023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78" t="str">
        <f t="shared" si="71"/>
        <v>30.09.2023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78" t="str">
        <f t="shared" si="71"/>
        <v>30.09.2023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78" t="str">
        <f aca="true" t="shared" si="74" ref="C1229:C1260">endDate</f>
        <v>30.09.2023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78" t="str">
        <f t="shared" si="74"/>
        <v>30.09.2023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78" t="str">
        <f t="shared" si="74"/>
        <v>30.09.2023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78" t="str">
        <f t="shared" si="74"/>
        <v>30.09.2023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78" t="str">
        <f t="shared" si="74"/>
        <v>30.09.2023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78" t="str">
        <f t="shared" si="74"/>
        <v>30.09.2023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78" t="str">
        <f t="shared" si="74"/>
        <v>30.09.2023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78" t="str">
        <f t="shared" si="74"/>
        <v>30.09.2023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78" t="str">
        <f t="shared" si="74"/>
        <v>30.09.2023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78" t="str">
        <f t="shared" si="74"/>
        <v>30.09.2023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78" t="str">
        <f t="shared" si="74"/>
        <v>30.09.2023</v>
      </c>
      <c r="D1239" s="105" t="s">
        <v>763</v>
      </c>
      <c r="E1239" s="105">
        <v>4</v>
      </c>
      <c r="F1239" s="105" t="s">
        <v>762</v>
      </c>
      <c r="H1239" s="496">
        <f>'Справка 8'!F13</f>
        <v>9716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78" t="str">
        <f t="shared" si="74"/>
        <v>30.09.2023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78" t="str">
        <f t="shared" si="74"/>
        <v>30.09.2023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78" t="str">
        <f t="shared" si="74"/>
        <v>30.09.2023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78" t="str">
        <f t="shared" si="74"/>
        <v>30.09.2023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78" t="str">
        <f t="shared" si="74"/>
        <v>30.09.2023</v>
      </c>
      <c r="D1244" s="105" t="s">
        <v>770</v>
      </c>
      <c r="E1244" s="105">
        <v>4</v>
      </c>
      <c r="F1244" s="105" t="s">
        <v>761</v>
      </c>
      <c r="H1244" s="496">
        <f>'Справка 8'!F18</f>
        <v>9716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78" t="str">
        <f t="shared" si="74"/>
        <v>30.09.2023</v>
      </c>
      <c r="D1245" s="105" t="s">
        <v>772</v>
      </c>
      <c r="E1245" s="105">
        <v>4</v>
      </c>
      <c r="F1245" s="105" t="s">
        <v>762</v>
      </c>
      <c r="H1245" s="496">
        <f>'Справка 8'!F20</f>
        <v>49257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78" t="str">
        <f t="shared" si="74"/>
        <v>30.09.2023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78" t="str">
        <f t="shared" si="74"/>
        <v>30.09.2023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78" t="str">
        <f t="shared" si="74"/>
        <v>30.09.2023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78" t="str">
        <f t="shared" si="74"/>
        <v>30.09.2023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78" t="str">
        <f t="shared" si="74"/>
        <v>30.09.2023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78" t="str">
        <f t="shared" si="74"/>
        <v>30.09.2023</v>
      </c>
      <c r="D1251" s="105" t="s">
        <v>784</v>
      </c>
      <c r="E1251" s="105">
        <v>4</v>
      </c>
      <c r="F1251" s="105" t="s">
        <v>783</v>
      </c>
      <c r="H1251" s="496">
        <f>'Справка 8'!F26</f>
        <v>6297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78" t="str">
        <f t="shared" si="74"/>
        <v>30.09.2023</v>
      </c>
      <c r="D1252" s="105" t="s">
        <v>786</v>
      </c>
      <c r="E1252" s="105">
        <v>4</v>
      </c>
      <c r="F1252" s="105" t="s">
        <v>771</v>
      </c>
      <c r="H1252" s="496">
        <f>'Справка 8'!F27</f>
        <v>55554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78" t="str">
        <f t="shared" si="74"/>
        <v>30.09.2023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78" t="str">
        <f t="shared" si="74"/>
        <v>30.09.2023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78" t="str">
        <f t="shared" si="74"/>
        <v>30.09.2023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78" t="str">
        <f t="shared" si="74"/>
        <v>30.09.2023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78" t="str">
        <f t="shared" si="74"/>
        <v>30.09.2023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78" t="str">
        <f t="shared" si="74"/>
        <v>30.09.2023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78" t="str">
        <f t="shared" si="74"/>
        <v>30.09.2023</v>
      </c>
      <c r="D1259" s="105" t="s">
        <v>772</v>
      </c>
      <c r="E1259" s="105">
        <v>5</v>
      </c>
      <c r="F1259" s="105" t="s">
        <v>762</v>
      </c>
      <c r="H1259" s="496">
        <f>'Справка 8'!G20</f>
        <v>1473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78" t="str">
        <f t="shared" si="74"/>
        <v>30.09.2023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78" t="str">
        <f aca="true" t="shared" si="77" ref="C1261:C1294">endDate</f>
        <v>30.09.2023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78" t="str">
        <f t="shared" si="77"/>
        <v>30.09.2023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78" t="str">
        <f t="shared" si="77"/>
        <v>30.09.2023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78" t="str">
        <f t="shared" si="77"/>
        <v>30.09.2023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78" t="str">
        <f t="shared" si="77"/>
        <v>30.09.2023</v>
      </c>
      <c r="D1265" s="105" t="s">
        <v>784</v>
      </c>
      <c r="E1265" s="105">
        <v>5</v>
      </c>
      <c r="F1265" s="105" t="s">
        <v>783</v>
      </c>
      <c r="H1265" s="496">
        <f>'Справка 8'!G26</f>
        <v>46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78" t="str">
        <f t="shared" si="77"/>
        <v>30.09.2023</v>
      </c>
      <c r="D1266" s="105" t="s">
        <v>786</v>
      </c>
      <c r="E1266" s="105">
        <v>5</v>
      </c>
      <c r="F1266" s="105" t="s">
        <v>771</v>
      </c>
      <c r="H1266" s="496">
        <f>'Справка 8'!G27</f>
        <v>1519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78" t="str">
        <f t="shared" si="77"/>
        <v>30.09.2023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78" t="str">
        <f t="shared" si="77"/>
        <v>30.09.2023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78" t="str">
        <f t="shared" si="77"/>
        <v>30.09.2023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78" t="str">
        <f t="shared" si="77"/>
        <v>30.09.2023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78" t="str">
        <f t="shared" si="77"/>
        <v>30.09.2023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78" t="str">
        <f t="shared" si="77"/>
        <v>30.09.2023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78" t="str">
        <f t="shared" si="77"/>
        <v>30.09.2023</v>
      </c>
      <c r="D1273" s="105" t="s">
        <v>772</v>
      </c>
      <c r="E1273" s="105">
        <v>6</v>
      </c>
      <c r="F1273" s="105" t="s">
        <v>762</v>
      </c>
      <c r="H1273" s="496">
        <f>'Справка 8'!H20</f>
        <v>1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78" t="str">
        <f t="shared" si="77"/>
        <v>30.09.2023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78" t="str">
        <f t="shared" si="77"/>
        <v>30.09.2023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78" t="str">
        <f t="shared" si="77"/>
        <v>30.09.2023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78" t="str">
        <f t="shared" si="77"/>
        <v>30.09.2023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78" t="str">
        <f t="shared" si="77"/>
        <v>30.09.2023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78" t="str">
        <f t="shared" si="77"/>
        <v>30.09.2023</v>
      </c>
      <c r="D1279" s="105" t="s">
        <v>784</v>
      </c>
      <c r="E1279" s="105">
        <v>6</v>
      </c>
      <c r="F1279" s="105" t="s">
        <v>783</v>
      </c>
      <c r="H1279" s="496">
        <f>'Справка 8'!H26</f>
        <v>6314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78" t="str">
        <f t="shared" si="77"/>
        <v>30.09.2023</v>
      </c>
      <c r="D1280" s="105" t="s">
        <v>786</v>
      </c>
      <c r="E1280" s="105">
        <v>6</v>
      </c>
      <c r="F1280" s="105" t="s">
        <v>771</v>
      </c>
      <c r="H1280" s="496">
        <f>'Справка 8'!H27</f>
        <v>6315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78" t="str">
        <f t="shared" si="77"/>
        <v>30.09.2023</v>
      </c>
      <c r="D1281" s="105" t="s">
        <v>763</v>
      </c>
      <c r="E1281" s="105">
        <v>7</v>
      </c>
      <c r="F1281" s="105" t="s">
        <v>762</v>
      </c>
      <c r="H1281" s="496">
        <f>'Справка 8'!I13</f>
        <v>9716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78" t="str">
        <f t="shared" si="77"/>
        <v>30.09.2023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78" t="str">
        <f t="shared" si="77"/>
        <v>30.09.2023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78" t="str">
        <f t="shared" si="77"/>
        <v>30.09.2023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78" t="str">
        <f t="shared" si="77"/>
        <v>30.09.2023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78" t="str">
        <f t="shared" si="77"/>
        <v>30.09.2023</v>
      </c>
      <c r="D1286" s="105" t="s">
        <v>770</v>
      </c>
      <c r="E1286" s="105">
        <v>7</v>
      </c>
      <c r="F1286" s="105" t="s">
        <v>761</v>
      </c>
      <c r="H1286" s="496">
        <f>'Справка 8'!I18</f>
        <v>9716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78" t="str">
        <f t="shared" si="77"/>
        <v>30.09.2023</v>
      </c>
      <c r="D1287" s="105" t="s">
        <v>772</v>
      </c>
      <c r="E1287" s="105">
        <v>7</v>
      </c>
      <c r="F1287" s="105" t="s">
        <v>762</v>
      </c>
      <c r="H1287" s="496">
        <f>'Справка 8'!I20</f>
        <v>50729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78" t="str">
        <f t="shared" si="77"/>
        <v>30.09.2023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78" t="str">
        <f t="shared" si="77"/>
        <v>30.09.2023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78" t="str">
        <f t="shared" si="77"/>
        <v>30.09.2023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78" t="str">
        <f t="shared" si="77"/>
        <v>30.09.2023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78" t="str">
        <f t="shared" si="77"/>
        <v>30.09.2023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78" t="str">
        <f t="shared" si="77"/>
        <v>30.09.2023</v>
      </c>
      <c r="D1293" s="105" t="s">
        <v>784</v>
      </c>
      <c r="E1293" s="105">
        <v>7</v>
      </c>
      <c r="F1293" s="105" t="s">
        <v>783</v>
      </c>
      <c r="H1293" s="496">
        <f>'Справка 8'!I26</f>
        <v>29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78" t="str">
        <f t="shared" si="77"/>
        <v>30.09.2023</v>
      </c>
      <c r="D1294" s="105" t="s">
        <v>786</v>
      </c>
      <c r="E1294" s="105">
        <v>7</v>
      </c>
      <c r="F1294" s="105" t="s">
        <v>771</v>
      </c>
      <c r="H1294" s="496">
        <f>'Справка 8'!I27</f>
        <v>50758</v>
      </c>
    </row>
    <row r="1295" spans="3:6" s="495" customFormat="1" ht="15.75">
      <c r="C1295" s="577"/>
      <c r="F1295" s="499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78" t="str">
        <f aca="true" t="shared" si="80" ref="C1296:C1335">endDate</f>
        <v>30.09.2023</v>
      </c>
      <c r="D1296" s="105" t="s">
        <v>793</v>
      </c>
      <c r="E1296" s="105">
        <v>1</v>
      </c>
      <c r="F1296" s="105" t="s">
        <v>792</v>
      </c>
      <c r="H1296" s="496">
        <f>'Справка 5'!C27</f>
        <v>9716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78" t="str">
        <f t="shared" si="80"/>
        <v>30.09.2023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78" t="str">
        <f t="shared" si="80"/>
        <v>30.09.2023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78" t="str">
        <f t="shared" si="80"/>
        <v>30.09.2023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78" t="str">
        <f t="shared" si="80"/>
        <v>30.09.2023</v>
      </c>
      <c r="D1300" s="105" t="s">
        <v>802</v>
      </c>
      <c r="E1300" s="105">
        <v>1</v>
      </c>
      <c r="F1300" s="105" t="s">
        <v>791</v>
      </c>
      <c r="H1300" s="496">
        <f>'Справка 5'!C79</f>
        <v>9716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78" t="str">
        <f t="shared" si="80"/>
        <v>30.09.2023</v>
      </c>
      <c r="D1301" s="105" t="s">
        <v>804</v>
      </c>
      <c r="E1301" s="105">
        <v>1</v>
      </c>
      <c r="F1301" s="105" t="s">
        <v>792</v>
      </c>
      <c r="H1301" s="496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78" t="str">
        <f t="shared" si="80"/>
        <v>30.09.2023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78" t="str">
        <f t="shared" si="80"/>
        <v>30.09.2023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78" t="str">
        <f t="shared" si="80"/>
        <v>30.09.2023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78" t="str">
        <f t="shared" si="80"/>
        <v>30.09.2023</v>
      </c>
      <c r="D1305" s="105" t="s">
        <v>809</v>
      </c>
      <c r="E1305" s="105">
        <v>1</v>
      </c>
      <c r="F1305" s="105" t="s">
        <v>803</v>
      </c>
      <c r="H1305" s="496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78" t="str">
        <f t="shared" si="80"/>
        <v>30.09.2023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78" t="str">
        <f t="shared" si="80"/>
        <v>30.09.2023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78" t="str">
        <f t="shared" si="80"/>
        <v>30.09.2023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78" t="str">
        <f t="shared" si="80"/>
        <v>30.09.2023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78" t="str">
        <f t="shared" si="80"/>
        <v>30.09.2023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78" t="str">
        <f t="shared" si="80"/>
        <v>30.09.2023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78" t="str">
        <f t="shared" si="80"/>
        <v>30.09.2023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78" t="str">
        <f t="shared" si="80"/>
        <v>30.09.2023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78" t="str">
        <f t="shared" si="80"/>
        <v>30.09.2023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78" t="str">
        <f t="shared" si="80"/>
        <v>30.09.2023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78" t="str">
        <f t="shared" si="80"/>
        <v>30.09.2023</v>
      </c>
      <c r="D1316" s="105" t="s">
        <v>793</v>
      </c>
      <c r="E1316" s="105">
        <v>3</v>
      </c>
      <c r="F1316" s="105" t="s">
        <v>792</v>
      </c>
      <c r="H1316" s="496">
        <f>'Справка 5'!E27</f>
        <v>9716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78" t="str">
        <f t="shared" si="80"/>
        <v>30.09.2023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78" t="str">
        <f t="shared" si="80"/>
        <v>30.09.2023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78" t="str">
        <f t="shared" si="80"/>
        <v>30.09.2023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78" t="str">
        <f t="shared" si="80"/>
        <v>30.09.2023</v>
      </c>
      <c r="D1320" s="105" t="s">
        <v>802</v>
      </c>
      <c r="E1320" s="105">
        <v>3</v>
      </c>
      <c r="F1320" s="105" t="s">
        <v>791</v>
      </c>
      <c r="H1320" s="496">
        <f>'Справка 5'!E79</f>
        <v>9716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78" t="str">
        <f t="shared" si="80"/>
        <v>30.09.2023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78" t="str">
        <f t="shared" si="80"/>
        <v>30.09.2023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78" t="str">
        <f t="shared" si="80"/>
        <v>30.09.2023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78" t="str">
        <f t="shared" si="80"/>
        <v>30.09.2023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78" t="str">
        <f t="shared" si="80"/>
        <v>30.09.2023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78" t="str">
        <f t="shared" si="80"/>
        <v>30.09.2023</v>
      </c>
      <c r="D1326" s="105" t="s">
        <v>793</v>
      </c>
      <c r="E1326" s="105">
        <v>4</v>
      </c>
      <c r="F1326" s="105" t="s">
        <v>792</v>
      </c>
      <c r="H1326" s="496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78" t="str">
        <f t="shared" si="80"/>
        <v>30.09.2023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78" t="str">
        <f t="shared" si="80"/>
        <v>30.09.2023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78" t="str">
        <f t="shared" si="80"/>
        <v>30.09.2023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78" t="str">
        <f t="shared" si="80"/>
        <v>30.09.2023</v>
      </c>
      <c r="D1330" s="105" t="s">
        <v>802</v>
      </c>
      <c r="E1330" s="105">
        <v>4</v>
      </c>
      <c r="F1330" s="105" t="s">
        <v>791</v>
      </c>
      <c r="H1330" s="496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78" t="str">
        <f t="shared" si="80"/>
        <v>30.09.2023</v>
      </c>
      <c r="D1331" s="105" t="s">
        <v>804</v>
      </c>
      <c r="E1331" s="105">
        <v>4</v>
      </c>
      <c r="F1331" s="105" t="s">
        <v>792</v>
      </c>
      <c r="H1331" s="496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78" t="str">
        <f t="shared" si="80"/>
        <v>30.09.2023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78" t="str">
        <f t="shared" si="80"/>
        <v>30.09.2023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78" t="str">
        <f t="shared" si="80"/>
        <v>30.09.2023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78" t="str">
        <f t="shared" si="80"/>
        <v>30.09.2023</v>
      </c>
      <c r="D1335" s="105" t="s">
        <v>809</v>
      </c>
      <c r="E1335" s="105">
        <v>4</v>
      </c>
      <c r="F1335" s="105" t="s">
        <v>803</v>
      </c>
      <c r="H1335" s="49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0"/>
      <c r="D10" s="591"/>
      <c r="E10" s="222" t="s">
        <v>20</v>
      </c>
      <c r="F10" s="225"/>
      <c r="G10" s="602"/>
      <c r="H10" s="603"/>
    </row>
    <row r="11" spans="1:8" ht="15.75">
      <c r="A11" s="100" t="s">
        <v>21</v>
      </c>
      <c r="B11" s="90"/>
      <c r="C11" s="592"/>
      <c r="D11" s="593"/>
      <c r="E11" s="100" t="s">
        <v>22</v>
      </c>
      <c r="F11" s="199"/>
      <c r="G11" s="604"/>
      <c r="H11" s="605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6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6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79" t="s">
        <v>47</v>
      </c>
      <c r="F18" s="478" t="s">
        <v>48</v>
      </c>
      <c r="G18" s="606">
        <f>G12+G15+G16+G17</f>
        <v>9995</v>
      </c>
      <c r="H18" s="607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8"/>
      <c r="H19" s="609"/>
    </row>
    <row r="20" spans="1:8" ht="15.75">
      <c r="A20" s="480" t="s">
        <v>52</v>
      </c>
      <c r="B20" s="96" t="s">
        <v>53</v>
      </c>
      <c r="C20" s="594">
        <f>SUM(C12:C19)</f>
        <v>0</v>
      </c>
      <c r="D20" s="595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/>
      <c r="D21" s="475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0">
        <f>SUM(G23:G25)</f>
        <v>999</v>
      </c>
      <c r="H22" s="611">
        <f>SUM(H23:H25)</f>
        <v>999</v>
      </c>
      <c r="M22" s="98"/>
    </row>
    <row r="23" spans="1:8" ht="15.75">
      <c r="A23" s="100" t="s">
        <v>64</v>
      </c>
      <c r="B23" s="91"/>
      <c r="C23" s="592"/>
      <c r="D23" s="593"/>
      <c r="E23" s="200" t="s">
        <v>65</v>
      </c>
      <c r="F23" s="93" t="s">
        <v>66</v>
      </c>
      <c r="G23" s="197">
        <v>999</v>
      </c>
      <c r="H23" s="196">
        <v>999</v>
      </c>
    </row>
    <row r="24" spans="1:13" ht="15.75">
      <c r="A24" s="89" t="s">
        <v>67</v>
      </c>
      <c r="B24" s="91" t="s">
        <v>68</v>
      </c>
      <c r="C24" s="197"/>
      <c r="D24" s="693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2" t="s">
        <v>77</v>
      </c>
      <c r="F26" s="95" t="s">
        <v>78</v>
      </c>
      <c r="G26" s="594">
        <f>G20+G21+G22</f>
        <v>999</v>
      </c>
      <c r="H26" s="595">
        <f>H20+H21+H22</f>
        <v>999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8"/>
      <c r="H27" s="609"/>
    </row>
    <row r="28" spans="1:13" ht="15.75">
      <c r="A28" s="480" t="s">
        <v>82</v>
      </c>
      <c r="B28" s="97" t="s">
        <v>83</v>
      </c>
      <c r="C28" s="594">
        <f>SUM(C24:C27)</f>
        <v>0</v>
      </c>
      <c r="D28" s="595">
        <f>SUM(D24:D27)</f>
        <v>0</v>
      </c>
      <c r="E28" s="202" t="s">
        <v>84</v>
      </c>
      <c r="F28" s="93" t="s">
        <v>85</v>
      </c>
      <c r="G28" s="592">
        <f>SUM(G29:G31)</f>
        <v>7812</v>
      </c>
      <c r="H28" s="593">
        <f>SUM(H29:H31)</f>
        <v>7513</v>
      </c>
      <c r="M28" s="98"/>
    </row>
    <row r="29" spans="1:8" ht="15.75">
      <c r="A29" s="89"/>
      <c r="B29" s="91"/>
      <c r="C29" s="592"/>
      <c r="D29" s="593"/>
      <c r="E29" s="89" t="s">
        <v>86</v>
      </c>
      <c r="F29" s="93" t="s">
        <v>87</v>
      </c>
      <c r="G29" s="197">
        <v>7812</v>
      </c>
      <c r="H29" s="196">
        <v>7513</v>
      </c>
    </row>
    <row r="30" spans="1:13" ht="15.75">
      <c r="A30" s="100" t="s">
        <v>88</v>
      </c>
      <c r="B30" s="91"/>
      <c r="C30" s="592"/>
      <c r="D30" s="593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194</v>
      </c>
      <c r="H32" s="196">
        <v>299</v>
      </c>
      <c r="M32" s="98"/>
    </row>
    <row r="33" spans="1:8" ht="15.75">
      <c r="A33" s="480" t="s">
        <v>99</v>
      </c>
      <c r="B33" s="97" t="s">
        <v>100</v>
      </c>
      <c r="C33" s="594">
        <f>C31+C32</f>
        <v>0</v>
      </c>
      <c r="D33" s="595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2"/>
      <c r="D34" s="593"/>
      <c r="E34" s="482" t="s">
        <v>104</v>
      </c>
      <c r="F34" s="95" t="s">
        <v>105</v>
      </c>
      <c r="G34" s="594">
        <f>G28+G32+G33</f>
        <v>8006</v>
      </c>
      <c r="H34" s="595">
        <f>H28+H32+H33</f>
        <v>7812</v>
      </c>
    </row>
    <row r="35" spans="1:8" ht="15.75">
      <c r="A35" s="89" t="s">
        <v>106</v>
      </c>
      <c r="B35" s="94" t="s">
        <v>107</v>
      </c>
      <c r="C35" s="592">
        <f>SUM(C36:C39)</f>
        <v>9716</v>
      </c>
      <c r="D35" s="593">
        <f>SUM(D36:D39)</f>
        <v>9716</v>
      </c>
      <c r="E35" s="89"/>
      <c r="F35" s="99"/>
      <c r="G35" s="612"/>
      <c r="H35" s="613"/>
    </row>
    <row r="36" spans="1:8" ht="15.75">
      <c r="A36" s="89" t="s">
        <v>108</v>
      </c>
      <c r="B36" s="91" t="s">
        <v>109</v>
      </c>
      <c r="C36" s="197">
        <v>9716</v>
      </c>
      <c r="D36" s="196">
        <v>9716</v>
      </c>
      <c r="E36" s="203"/>
      <c r="F36" s="101"/>
      <c r="G36" s="612"/>
      <c r="H36" s="613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6">
        <f>G26+G18+G34</f>
        <v>19000</v>
      </c>
      <c r="H37" s="597">
        <f>H26+H18+H34</f>
        <v>18806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2"/>
      <c r="H38" s="613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4"/>
      <c r="H39" s="615"/>
    </row>
    <row r="40" spans="1:13" ht="15.75">
      <c r="A40" s="89" t="s">
        <v>117</v>
      </c>
      <c r="B40" s="91" t="s">
        <v>118</v>
      </c>
      <c r="C40" s="592">
        <f>C41+C42+C44</f>
        <v>0</v>
      </c>
      <c r="D40" s="593">
        <f>D41+D42+D44</f>
        <v>0</v>
      </c>
      <c r="E40" s="215" t="s">
        <v>119</v>
      </c>
      <c r="F40" s="212" t="s">
        <v>120</v>
      </c>
      <c r="G40" s="579"/>
      <c r="H40" s="580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4"/>
      <c r="H41" s="615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6"/>
      <c r="H42" s="617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2"/>
      <c r="H43" s="613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1" t="s">
        <v>137</v>
      </c>
      <c r="B46" s="96" t="s">
        <v>138</v>
      </c>
      <c r="C46" s="594">
        <f>C35+C40+C45</f>
        <v>9716</v>
      </c>
      <c r="D46" s="595">
        <f>D35+D40+D45</f>
        <v>9716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6"/>
      <c r="D47" s="597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7995</v>
      </c>
      <c r="H48" s="196">
        <v>9994</v>
      </c>
      <c r="M48" s="98"/>
    </row>
    <row r="49" spans="1:8" ht="15.75">
      <c r="A49" s="89" t="s">
        <v>148</v>
      </c>
      <c r="B49" s="94" t="s">
        <v>149</v>
      </c>
      <c r="C49" s="197">
        <v>932</v>
      </c>
      <c r="D49" s="196">
        <v>47</v>
      </c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2">
        <f>SUM(G44:G49)</f>
        <v>7995</v>
      </c>
      <c r="H50" s="593">
        <f>SUM(H44:H49)</f>
        <v>9994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2"/>
      <c r="H51" s="593"/>
    </row>
    <row r="52" spans="1:8" ht="15.75">
      <c r="A52" s="480" t="s">
        <v>156</v>
      </c>
      <c r="B52" s="96" t="s">
        <v>157</v>
      </c>
      <c r="C52" s="594">
        <f>SUM(C48:C51)</f>
        <v>932</v>
      </c>
      <c r="D52" s="595">
        <f>SUM(D48:D51)</f>
        <v>47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2"/>
      <c r="D53" s="593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1727</v>
      </c>
      <c r="H54" s="196">
        <v>1580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8">
        <f>C20+C21+C22+C28+C33+C46+C52+C54+C55</f>
        <v>10648</v>
      </c>
      <c r="D56" s="599">
        <f>D20+D21+D22+D28+D33+D46+D52+D54+D55</f>
        <v>9763</v>
      </c>
      <c r="E56" s="100" t="s">
        <v>850</v>
      </c>
      <c r="F56" s="99" t="s">
        <v>172</v>
      </c>
      <c r="G56" s="596">
        <f>G50+G52+G53+G54+G55</f>
        <v>9722</v>
      </c>
      <c r="H56" s="597">
        <f>H50+H52+H53+H54+H55</f>
        <v>11574</v>
      </c>
      <c r="M56" s="98"/>
    </row>
    <row r="57" spans="1:8" ht="15.75">
      <c r="A57" s="209" t="s">
        <v>173</v>
      </c>
      <c r="B57" s="210"/>
      <c r="C57" s="590"/>
      <c r="D57" s="591"/>
      <c r="E57" s="209" t="s">
        <v>175</v>
      </c>
      <c r="F57" s="212"/>
      <c r="G57" s="590"/>
      <c r="H57" s="591"/>
    </row>
    <row r="58" spans="1:13" ht="15.75">
      <c r="A58" s="100" t="s">
        <v>174</v>
      </c>
      <c r="B58" s="88"/>
      <c r="C58" s="596"/>
      <c r="D58" s="597"/>
      <c r="E58" s="100" t="s">
        <v>128</v>
      </c>
      <c r="F58" s="93"/>
      <c r="G58" s="592"/>
      <c r="H58" s="593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4192</v>
      </c>
      <c r="H60" s="197">
        <v>6407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2">
        <f>SUM(G62:G68)</f>
        <v>35522</v>
      </c>
      <c r="H61" s="593">
        <f>SUM(H62:H68)</f>
        <v>34679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13339</v>
      </c>
      <c r="H63" s="197">
        <v>12842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7">
        <v>49</v>
      </c>
      <c r="M64" s="98"/>
    </row>
    <row r="65" spans="1:8" ht="15.75">
      <c r="A65" s="480" t="s">
        <v>52</v>
      </c>
      <c r="B65" s="96" t="s">
        <v>198</v>
      </c>
      <c r="C65" s="594">
        <f>SUM(C59:C64)</f>
        <v>0</v>
      </c>
      <c r="D65" s="595">
        <f>SUM(D59:D64)</f>
        <v>0</v>
      </c>
      <c r="E65" s="89" t="s">
        <v>201</v>
      </c>
      <c r="F65" s="93" t="s">
        <v>202</v>
      </c>
      <c r="G65" s="197">
        <v>22171</v>
      </c>
      <c r="H65" s="197">
        <v>21777</v>
      </c>
    </row>
    <row r="66" spans="1:8" ht="15.75">
      <c r="A66" s="89"/>
      <c r="B66" s="96"/>
      <c r="C66" s="592"/>
      <c r="D66" s="593"/>
      <c r="E66" s="89" t="s">
        <v>204</v>
      </c>
      <c r="F66" s="93" t="s">
        <v>205</v>
      </c>
      <c r="G66" s="197">
        <v>3</v>
      </c>
      <c r="H66" s="197">
        <v>6</v>
      </c>
    </row>
    <row r="67" spans="1:8" ht="15.75">
      <c r="A67" s="100" t="s">
        <v>203</v>
      </c>
      <c r="B67" s="88"/>
      <c r="C67" s="596"/>
      <c r="D67" s="597"/>
      <c r="E67" s="89" t="s">
        <v>208</v>
      </c>
      <c r="F67" s="93" t="s">
        <v>209</v>
      </c>
      <c r="G67" s="197">
        <v>1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/>
    </row>
    <row r="69" spans="1:8" ht="15.75">
      <c r="A69" s="89" t="s">
        <v>210</v>
      </c>
      <c r="B69" s="91" t="s">
        <v>211</v>
      </c>
      <c r="C69" s="197"/>
      <c r="D69" s="197"/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v>450</v>
      </c>
      <c r="D70" s="197">
        <v>450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6535</v>
      </c>
      <c r="D71" s="197">
        <v>5629</v>
      </c>
      <c r="E71" s="472" t="s">
        <v>47</v>
      </c>
      <c r="F71" s="95" t="s">
        <v>223</v>
      </c>
      <c r="G71" s="594">
        <f>G59+G60+G61+G69+G70</f>
        <v>39714</v>
      </c>
      <c r="H71" s="595">
        <f>H59+H60+H61+H69+H70</f>
        <v>41086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2"/>
      <c r="H72" s="593"/>
    </row>
    <row r="73" spans="1:8" ht="15.75">
      <c r="A73" s="89" t="s">
        <v>224</v>
      </c>
      <c r="B73" s="91" t="s">
        <v>225</v>
      </c>
      <c r="C73" s="197"/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2"/>
      <c r="H74" s="618"/>
    </row>
    <row r="75" spans="1:8" ht="15.75">
      <c r="A75" s="89" t="s">
        <v>228</v>
      </c>
      <c r="B75" s="91" t="s">
        <v>229</v>
      </c>
      <c r="C75" s="197">
        <v>38</v>
      </c>
      <c r="D75" s="197">
        <v>64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4">
        <f>SUM(C68:C75)</f>
        <v>7023</v>
      </c>
      <c r="D76" s="595">
        <f>SUM(D68:D75)</f>
        <v>6143</v>
      </c>
      <c r="E76" s="568"/>
      <c r="F76" s="569"/>
      <c r="G76" s="592"/>
      <c r="H76" s="618"/>
    </row>
    <row r="77" spans="1:8" ht="15.75">
      <c r="A77" s="89"/>
      <c r="B77" s="91"/>
      <c r="C77" s="592"/>
      <c r="D77" s="593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6"/>
      <c r="D78" s="597"/>
      <c r="E78" s="89"/>
      <c r="F78" s="101"/>
      <c r="G78" s="612"/>
      <c r="H78" s="613"/>
      <c r="M78" s="98"/>
    </row>
    <row r="79" spans="1:8" ht="15.75">
      <c r="A79" s="89" t="s">
        <v>237</v>
      </c>
      <c r="B79" s="91" t="s">
        <v>238</v>
      </c>
      <c r="C79" s="592">
        <f>SUM(C80:C82)</f>
        <v>50758</v>
      </c>
      <c r="D79" s="593">
        <f>SUM(D80:D82)</f>
        <v>55553</v>
      </c>
      <c r="E79" s="205" t="s">
        <v>849</v>
      </c>
      <c r="F79" s="99" t="s">
        <v>241</v>
      </c>
      <c r="G79" s="596">
        <f>G71+G73+G75+G77</f>
        <v>39714</v>
      </c>
      <c r="H79" s="597">
        <f>H71+H73+H75+H77</f>
        <v>41086</v>
      </c>
    </row>
    <row r="80" spans="1:8" ht="15.75">
      <c r="A80" s="89" t="s">
        <v>239</v>
      </c>
      <c r="B80" s="91" t="s">
        <v>240</v>
      </c>
      <c r="C80" s="197"/>
      <c r="D80" s="197"/>
      <c r="E80" s="568"/>
      <c r="F80" s="569"/>
      <c r="G80" s="592"/>
      <c r="H80" s="618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19"/>
      <c r="H81" s="620"/>
    </row>
    <row r="82" spans="1:8" ht="15.75">
      <c r="A82" s="89" t="s">
        <v>244</v>
      </c>
      <c r="B82" s="91" t="s">
        <v>245</v>
      </c>
      <c r="C82" s="197">
        <v>50758</v>
      </c>
      <c r="D82" s="197">
        <v>55553</v>
      </c>
      <c r="E82" s="207"/>
      <c r="F82" s="103"/>
      <c r="G82" s="619"/>
      <c r="H82" s="620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19"/>
      <c r="H83" s="620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19"/>
      <c r="H84" s="620"/>
    </row>
    <row r="85" spans="1:8" ht="15.75">
      <c r="A85" s="480" t="s">
        <v>249</v>
      </c>
      <c r="B85" s="96" t="s">
        <v>250</v>
      </c>
      <c r="C85" s="594">
        <f>C84+C83+C79</f>
        <v>50758</v>
      </c>
      <c r="D85" s="595">
        <f>D84+D83+D79</f>
        <v>55553</v>
      </c>
      <c r="E85" s="204"/>
      <c r="F85" s="103"/>
      <c r="G85" s="619"/>
      <c r="H85" s="620"/>
    </row>
    <row r="86" spans="1:13" ht="15.75">
      <c r="A86" s="89"/>
      <c r="B86" s="96"/>
      <c r="C86" s="592"/>
      <c r="D86" s="593"/>
      <c r="E86" s="207"/>
      <c r="F86" s="103"/>
      <c r="G86" s="619"/>
      <c r="H86" s="620"/>
      <c r="M86" s="98"/>
    </row>
    <row r="87" spans="1:8" ht="15.75">
      <c r="A87" s="100" t="s">
        <v>251</v>
      </c>
      <c r="B87" s="91"/>
      <c r="C87" s="592"/>
      <c r="D87" s="593"/>
      <c r="E87" s="204"/>
      <c r="F87" s="103"/>
      <c r="G87" s="619"/>
      <c r="H87" s="620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19"/>
      <c r="H88" s="620"/>
      <c r="M88" s="98"/>
    </row>
    <row r="89" spans="1:8" ht="15.75">
      <c r="A89" s="89" t="s">
        <v>254</v>
      </c>
      <c r="B89" s="91" t="s">
        <v>255</v>
      </c>
      <c r="C89" s="197">
        <v>6</v>
      </c>
      <c r="D89" s="196">
        <v>6</v>
      </c>
      <c r="E89" s="204"/>
      <c r="F89" s="103"/>
      <c r="G89" s="619"/>
      <c r="H89" s="620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19"/>
      <c r="H90" s="620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9"/>
      <c r="H91" s="620"/>
    </row>
    <row r="92" spans="1:13" ht="15.75">
      <c r="A92" s="480" t="s">
        <v>848</v>
      </c>
      <c r="B92" s="96" t="s">
        <v>260</v>
      </c>
      <c r="C92" s="594">
        <f>SUM(C88:C91)</f>
        <v>7</v>
      </c>
      <c r="D92" s="595">
        <f>SUM(D88:D91)</f>
        <v>7</v>
      </c>
      <c r="E92" s="204"/>
      <c r="F92" s="103"/>
      <c r="G92" s="619"/>
      <c r="H92" s="620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9"/>
      <c r="H93" s="620"/>
    </row>
    <row r="94" spans="1:13" ht="16.5" thickBot="1">
      <c r="A94" s="488" t="s">
        <v>263</v>
      </c>
      <c r="B94" s="226" t="s">
        <v>264</v>
      </c>
      <c r="C94" s="598">
        <f>C65+C76+C85+C92+C93</f>
        <v>57788</v>
      </c>
      <c r="D94" s="599">
        <f>D65+D76+D85+D92+D93</f>
        <v>61703</v>
      </c>
      <c r="E94" s="227"/>
      <c r="F94" s="228"/>
      <c r="G94" s="621"/>
      <c r="H94" s="622"/>
      <c r="M94" s="98"/>
    </row>
    <row r="95" spans="1:8" ht="32.25" thickBot="1">
      <c r="A95" s="485" t="s">
        <v>265</v>
      </c>
      <c r="B95" s="486" t="s">
        <v>266</v>
      </c>
      <c r="C95" s="600">
        <f>C94+C56</f>
        <v>68436</v>
      </c>
      <c r="D95" s="601">
        <f>D94+D56</f>
        <v>71466</v>
      </c>
      <c r="E95" s="229" t="s">
        <v>941</v>
      </c>
      <c r="F95" s="487" t="s">
        <v>268</v>
      </c>
      <c r="G95" s="600">
        <f>G37+G40+G56+G79</f>
        <v>68436</v>
      </c>
      <c r="H95" s="601">
        <f>H37+H40+H56+H79</f>
        <v>71466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700">
        <f>pdeReportingDate</f>
        <v>45229</v>
      </c>
      <c r="C98" s="700"/>
      <c r="D98" s="700"/>
      <c r="E98" s="700"/>
      <c r="F98" s="700"/>
      <c r="G98" s="700"/>
      <c r="H98" s="700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1" t="str">
        <f>authorName</f>
        <v>Сузан Басри</v>
      </c>
      <c r="C100" s="701"/>
      <c r="D100" s="701"/>
      <c r="E100" s="701"/>
      <c r="F100" s="701"/>
      <c r="G100" s="701"/>
      <c r="H100" s="701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3"/>
      <c r="B103" s="699" t="s">
        <v>977</v>
      </c>
      <c r="C103" s="699"/>
      <c r="D103" s="699"/>
      <c r="E103" s="699"/>
      <c r="M103" s="98"/>
    </row>
    <row r="104" spans="1:5" ht="21.75" customHeight="1">
      <c r="A104" s="693"/>
      <c r="B104" s="699" t="s">
        <v>977</v>
      </c>
      <c r="C104" s="699"/>
      <c r="D104" s="699"/>
      <c r="E104" s="699"/>
    </row>
    <row r="105" spans="1:13" ht="21.75" customHeight="1">
      <c r="A105" s="693"/>
      <c r="B105" s="699" t="s">
        <v>977</v>
      </c>
      <c r="C105" s="699"/>
      <c r="D105" s="699"/>
      <c r="E105" s="699"/>
      <c r="M105" s="98"/>
    </row>
    <row r="106" spans="1:5" ht="21.75" customHeight="1">
      <c r="A106" s="693"/>
      <c r="B106" s="699" t="s">
        <v>977</v>
      </c>
      <c r="C106" s="699"/>
      <c r="D106" s="699"/>
      <c r="E106" s="699"/>
    </row>
    <row r="107" spans="1:13" ht="21.75" customHeight="1">
      <c r="A107" s="693"/>
      <c r="B107" s="699"/>
      <c r="C107" s="699"/>
      <c r="D107" s="699"/>
      <c r="E107" s="699"/>
      <c r="M107" s="98"/>
    </row>
    <row r="108" spans="1:5" ht="21.75" customHeight="1">
      <c r="A108" s="693"/>
      <c r="B108" s="699"/>
      <c r="C108" s="699"/>
      <c r="D108" s="699"/>
      <c r="E108" s="699"/>
    </row>
    <row r="109" spans="1:13" ht="21.75" customHeight="1">
      <c r="A109" s="693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31:D31 C41:D45 C48:D51 C54:D55 C36:D39 C25:D27 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1">
      <selection activeCell="A1" sqref="A1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9"/>
      <c r="H10" s="630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/>
      <c r="D12" s="314"/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49</v>
      </c>
      <c r="D13" s="314">
        <v>43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/>
      <c r="D14" s="314"/>
      <c r="E14" s="245" t="s">
        <v>285</v>
      </c>
      <c r="F14" s="240" t="s">
        <v>286</v>
      </c>
      <c r="G14" s="314"/>
      <c r="H14" s="315"/>
    </row>
    <row r="15" spans="1:8" ht="15.75">
      <c r="A15" s="194" t="s">
        <v>287</v>
      </c>
      <c r="B15" s="190" t="s">
        <v>288</v>
      </c>
      <c r="C15" s="314">
        <v>30</v>
      </c>
      <c r="D15" s="314">
        <v>30</v>
      </c>
      <c r="E15" s="245" t="s">
        <v>79</v>
      </c>
      <c r="F15" s="240" t="s">
        <v>289</v>
      </c>
      <c r="G15" s="314"/>
      <c r="H15" s="315"/>
    </row>
    <row r="16" spans="1:8" ht="15.75">
      <c r="A16" s="194" t="s">
        <v>290</v>
      </c>
      <c r="B16" s="190" t="s">
        <v>291</v>
      </c>
      <c r="C16" s="314">
        <v>6</v>
      </c>
      <c r="D16" s="314">
        <v>6</v>
      </c>
      <c r="E16" s="236" t="s">
        <v>52</v>
      </c>
      <c r="F16" s="264" t="s">
        <v>292</v>
      </c>
      <c r="G16" s="625">
        <f>SUM(G12:G15)</f>
        <v>0</v>
      </c>
      <c r="H16" s="626">
        <f>SUM(H12:H15)</f>
        <v>0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36"/>
      <c r="H18" s="637"/>
    </row>
    <row r="19" spans="1:8" ht="15.75">
      <c r="A19" s="194" t="s">
        <v>299</v>
      </c>
      <c r="B19" s="190" t="s">
        <v>300</v>
      </c>
      <c r="C19" s="314">
        <v>3</v>
      </c>
      <c r="D19" s="314">
        <v>3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5">
        <f>SUM(C12:C18)+C19</f>
        <v>88</v>
      </c>
      <c r="D22" s="626">
        <f>SUM(D12:D18)+D19</f>
        <v>82</v>
      </c>
      <c r="E22" s="194" t="s">
        <v>309</v>
      </c>
      <c r="F22" s="237" t="s">
        <v>310</v>
      </c>
      <c r="G22" s="314">
        <v>130</v>
      </c>
      <c r="H22" s="314">
        <v>100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>
        <v>109</v>
      </c>
      <c r="H24" s="314">
        <v>11</v>
      </c>
    </row>
    <row r="25" spans="1:8" ht="31.5">
      <c r="A25" s="194" t="s">
        <v>316</v>
      </c>
      <c r="B25" s="237" t="s">
        <v>317</v>
      </c>
      <c r="C25" s="314">
        <v>1242</v>
      </c>
      <c r="D25" s="314">
        <v>910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>
        <f>240+1429</f>
        <v>1669</v>
      </c>
      <c r="H26" s="314">
        <v>1432</v>
      </c>
    </row>
    <row r="27" spans="1:8" ht="31.5">
      <c r="A27" s="194" t="s">
        <v>324</v>
      </c>
      <c r="B27" s="237" t="s">
        <v>325</v>
      </c>
      <c r="C27" s="314"/>
      <c r="D27" s="314">
        <v>1</v>
      </c>
      <c r="E27" s="236" t="s">
        <v>104</v>
      </c>
      <c r="F27" s="238" t="s">
        <v>326</v>
      </c>
      <c r="G27" s="625">
        <f>SUM(G22:G26)</f>
        <v>1908</v>
      </c>
      <c r="H27" s="626">
        <f>SUM(H22:H26)</f>
        <v>1543</v>
      </c>
    </row>
    <row r="28" spans="1:8" ht="15.75">
      <c r="A28" s="194" t="s">
        <v>79</v>
      </c>
      <c r="B28" s="237" t="s">
        <v>327</v>
      </c>
      <c r="C28" s="314">
        <v>237</v>
      </c>
      <c r="D28" s="314">
        <v>450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5">
        <f>SUM(C25:C28)</f>
        <v>1479</v>
      </c>
      <c r="D29" s="626">
        <f>SUM(D25:D28)</f>
        <v>1361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1">
        <f>C29+C22</f>
        <v>1567</v>
      </c>
      <c r="D31" s="632">
        <f>D29+D22</f>
        <v>1443</v>
      </c>
      <c r="E31" s="251" t="s">
        <v>824</v>
      </c>
      <c r="F31" s="266" t="s">
        <v>331</v>
      </c>
      <c r="G31" s="253">
        <f>G16+G18+G27</f>
        <v>1908</v>
      </c>
      <c r="H31" s="254">
        <f>H16+H18+H27</f>
        <v>1543</v>
      </c>
    </row>
    <row r="32" spans="1:8" ht="15.75">
      <c r="A32" s="233"/>
      <c r="B32" s="186"/>
      <c r="C32" s="623"/>
      <c r="D32" s="624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341</v>
      </c>
      <c r="D33" s="244">
        <f>IF((H31-D31)&gt;0,H31-D31,0)</f>
        <v>100</v>
      </c>
      <c r="E33" s="233" t="s">
        <v>334</v>
      </c>
      <c r="F33" s="238" t="s">
        <v>335</v>
      </c>
      <c r="G33" s="625">
        <f>IF((C31-G31)&gt;0,C31-G31,0)</f>
        <v>0</v>
      </c>
      <c r="H33" s="626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3">
        <f>C31-C34+C35</f>
        <v>1567</v>
      </c>
      <c r="D36" s="634">
        <f>D31-D34+D35</f>
        <v>1443</v>
      </c>
      <c r="E36" s="262" t="s">
        <v>346</v>
      </c>
      <c r="F36" s="256" t="s">
        <v>347</v>
      </c>
      <c r="G36" s="267">
        <f>G35-G34+G31</f>
        <v>1908</v>
      </c>
      <c r="H36" s="268">
        <f>H35-H34+H31</f>
        <v>1543</v>
      </c>
    </row>
    <row r="37" spans="1:8" ht="15.75">
      <c r="A37" s="261" t="s">
        <v>348</v>
      </c>
      <c r="B37" s="231" t="s">
        <v>349</v>
      </c>
      <c r="C37" s="631">
        <f>IF((G36-C36)&gt;0,G36-C36,0)</f>
        <v>341</v>
      </c>
      <c r="D37" s="632">
        <f>IF((H36-D36)&gt;0,H36-D36,0)</f>
        <v>100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5">
        <f>C39+C40+C41</f>
        <v>147</v>
      </c>
      <c r="D38" s="626">
        <f>D39+D40+D41</f>
        <v>75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147</v>
      </c>
      <c r="D40" s="314">
        <v>75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194</v>
      </c>
      <c r="D42" s="244">
        <f>+IF((H36-D36-D38)&gt;0,H36-D36-D38,0)</f>
        <v>25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2"/>
      <c r="H43" s="635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194</v>
      </c>
      <c r="D44" s="268">
        <f>IF(H42=0,IF(D42-D43&gt;0,D42-D43+H43,0),IF(H42-H43&lt;0,H43-H42+D42,0))</f>
        <v>25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7">
        <f>C36+C38+C42</f>
        <v>1908</v>
      </c>
      <c r="D45" s="628">
        <f>D36+D38+D42</f>
        <v>1543</v>
      </c>
      <c r="E45" s="270" t="s">
        <v>373</v>
      </c>
      <c r="F45" s="272" t="s">
        <v>374</v>
      </c>
      <c r="G45" s="627">
        <f>G42+G36</f>
        <v>1908</v>
      </c>
      <c r="H45" s="628">
        <f>H42+H36</f>
        <v>1543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976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700">
        <f>pdeReportingDate</f>
        <v>45229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1" t="str">
        <f>authorName</f>
        <v>Сузан Басри</v>
      </c>
      <c r="C52" s="701"/>
      <c r="D52" s="701"/>
      <c r="E52" s="701"/>
      <c r="F52" s="701"/>
      <c r="G52" s="701"/>
      <c r="H52" s="701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3"/>
      <c r="B55" s="699" t="s">
        <v>977</v>
      </c>
      <c r="C55" s="699"/>
      <c r="D55" s="699"/>
      <c r="E55" s="699"/>
      <c r="F55" s="572"/>
      <c r="G55" s="45"/>
      <c r="H55" s="42"/>
    </row>
    <row r="56" spans="1:8" ht="15.75" customHeight="1">
      <c r="A56" s="693"/>
      <c r="B56" s="699" t="s">
        <v>977</v>
      </c>
      <c r="C56" s="699"/>
      <c r="D56" s="699"/>
      <c r="E56" s="699"/>
      <c r="F56" s="572"/>
      <c r="G56" s="45"/>
      <c r="H56" s="42"/>
    </row>
    <row r="57" spans="1:8" ht="15.75" customHeight="1">
      <c r="A57" s="693"/>
      <c r="B57" s="699" t="s">
        <v>977</v>
      </c>
      <c r="C57" s="699"/>
      <c r="D57" s="699"/>
      <c r="E57" s="699"/>
      <c r="F57" s="572"/>
      <c r="G57" s="45"/>
      <c r="H57" s="42"/>
    </row>
    <row r="58" spans="1:8" ht="15.75" customHeight="1">
      <c r="A58" s="693"/>
      <c r="B58" s="699" t="s">
        <v>977</v>
      </c>
      <c r="C58" s="699"/>
      <c r="D58" s="699"/>
      <c r="E58" s="699"/>
      <c r="F58" s="572"/>
      <c r="G58" s="45"/>
      <c r="H58" s="42"/>
    </row>
    <row r="59" spans="1:8" ht="15.75">
      <c r="A59" s="693"/>
      <c r="B59" s="699"/>
      <c r="C59" s="699"/>
      <c r="D59" s="699"/>
      <c r="E59" s="699"/>
      <c r="F59" s="572"/>
      <c r="G59" s="45"/>
      <c r="H59" s="42"/>
    </row>
    <row r="60" spans="1:8" ht="15.75">
      <c r="A60" s="693"/>
      <c r="B60" s="699"/>
      <c r="C60" s="699"/>
      <c r="D60" s="699"/>
      <c r="E60" s="699"/>
      <c r="F60" s="572"/>
      <c r="G60" s="45"/>
      <c r="H60" s="42"/>
    </row>
    <row r="61" spans="1:8" ht="15.75">
      <c r="A61" s="693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30.09.2023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314"/>
      <c r="E11" s="177"/>
      <c r="F11" s="177"/>
    </row>
    <row r="12" spans="1:13" ht="15.75">
      <c r="A12" s="277" t="s">
        <v>380</v>
      </c>
      <c r="B12" s="178" t="s">
        <v>381</v>
      </c>
      <c r="C12" s="197">
        <v>-88</v>
      </c>
      <c r="D12" s="314">
        <v>-33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19396</v>
      </c>
      <c r="D13" s="314">
        <v>4998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/>
      <c r="D14" s="314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</v>
      </c>
      <c r="D15" s="314">
        <v>-27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314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314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314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314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20</v>
      </c>
      <c r="D20" s="314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19288</v>
      </c>
      <c r="D21" s="656">
        <f>SUM(D11:D20)</f>
        <v>4933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314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-3</v>
      </c>
      <c r="D24" s="314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-6313</v>
      </c>
      <c r="D25" s="314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314">
        <v>-4890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314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314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314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314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314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314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-6316</v>
      </c>
      <c r="D33" s="656">
        <f>SUM(D23:D32)</f>
        <v>-4890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314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314"/>
      <c r="E36" s="177"/>
      <c r="F36" s="177"/>
    </row>
    <row r="37" spans="1:6" ht="15.75">
      <c r="A37" s="277" t="s">
        <v>427</v>
      </c>
      <c r="B37" s="178" t="s">
        <v>428</v>
      </c>
      <c r="C37" s="197">
        <v>4890</v>
      </c>
      <c r="D37" s="314">
        <v>7226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-16462</v>
      </c>
      <c r="D38" s="314">
        <v>-6998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314"/>
      <c r="E39" s="177"/>
      <c r="F39" s="177"/>
    </row>
    <row r="40" spans="1:6" ht="31.5">
      <c r="A40" s="277" t="s">
        <v>433</v>
      </c>
      <c r="B40" s="178" t="s">
        <v>434</v>
      </c>
      <c r="C40" s="197">
        <v>-1395</v>
      </c>
      <c r="D40" s="314">
        <v>-292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314"/>
      <c r="E41" s="177"/>
      <c r="F41" s="177"/>
    </row>
    <row r="42" spans="1:8" ht="15.75">
      <c r="A42" s="277" t="s">
        <v>437</v>
      </c>
      <c r="B42" s="178" t="s">
        <v>438</v>
      </c>
      <c r="C42" s="197">
        <v>-5</v>
      </c>
      <c r="D42" s="314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-12972</v>
      </c>
      <c r="D43" s="658">
        <f>SUM(D35:D42)</f>
        <v>-64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0</v>
      </c>
      <c r="D44" s="306">
        <f>D43+D33+D21</f>
        <v>-21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7</v>
      </c>
      <c r="D45" s="307">
        <v>25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7</v>
      </c>
      <c r="D46" s="309">
        <f>D45+D44</f>
        <v>4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7</v>
      </c>
      <c r="D47" s="297">
        <v>4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4" t="s">
        <v>972</v>
      </c>
      <c r="B51" s="704"/>
      <c r="C51" s="704"/>
      <c r="D51" s="704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700">
        <f>pdeReportingDate</f>
        <v>45229</v>
      </c>
      <c r="C54" s="700"/>
      <c r="D54" s="700"/>
      <c r="E54" s="700"/>
      <c r="F54" s="694"/>
      <c r="G54" s="694"/>
      <c r="H54" s="694"/>
      <c r="M54" s="98"/>
    </row>
    <row r="55" spans="1:13" s="42" customFormat="1" ht="15.75">
      <c r="A55" s="691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2" t="s">
        <v>8</v>
      </c>
      <c r="B56" s="701" t="str">
        <f>authorName</f>
        <v>Сузан Басри</v>
      </c>
      <c r="C56" s="701"/>
      <c r="D56" s="701"/>
      <c r="E56" s="701"/>
      <c r="F56" s="80"/>
      <c r="G56" s="80"/>
      <c r="H56" s="80"/>
    </row>
    <row r="57" spans="1:8" s="42" customFormat="1" ht="15.75">
      <c r="A57" s="692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2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3"/>
      <c r="B59" s="699" t="s">
        <v>977</v>
      </c>
      <c r="C59" s="699"/>
      <c r="D59" s="699"/>
      <c r="E59" s="699"/>
      <c r="F59" s="572"/>
      <c r="G59" s="45"/>
      <c r="H59" s="42"/>
    </row>
    <row r="60" spans="1:8" ht="15.75">
      <c r="A60" s="693"/>
      <c r="B60" s="699" t="s">
        <v>977</v>
      </c>
      <c r="C60" s="699"/>
      <c r="D60" s="699"/>
      <c r="E60" s="699"/>
      <c r="F60" s="572"/>
      <c r="G60" s="45"/>
      <c r="H60" s="42"/>
    </row>
    <row r="61" spans="1:8" ht="15.75">
      <c r="A61" s="693"/>
      <c r="B61" s="699" t="s">
        <v>977</v>
      </c>
      <c r="C61" s="699"/>
      <c r="D61" s="699"/>
      <c r="E61" s="699"/>
      <c r="F61" s="572"/>
      <c r="G61" s="45"/>
      <c r="H61" s="42"/>
    </row>
    <row r="62" spans="1:8" ht="15.75">
      <c r="A62" s="693"/>
      <c r="B62" s="699" t="s">
        <v>977</v>
      </c>
      <c r="C62" s="699"/>
      <c r="D62" s="699"/>
      <c r="E62" s="699"/>
      <c r="F62" s="572"/>
      <c r="G62" s="45"/>
      <c r="H62" s="42"/>
    </row>
    <row r="63" spans="1:8" ht="15.75">
      <c r="A63" s="693"/>
      <c r="B63" s="699"/>
      <c r="C63" s="699"/>
      <c r="D63" s="699"/>
      <c r="E63" s="699"/>
      <c r="F63" s="572"/>
      <c r="G63" s="45"/>
      <c r="H63" s="42"/>
    </row>
    <row r="64" spans="1:8" ht="15.75">
      <c r="A64" s="693"/>
      <c r="B64" s="699"/>
      <c r="C64" s="699"/>
      <c r="D64" s="699"/>
      <c r="E64" s="699"/>
      <c r="F64" s="572"/>
      <c r="G64" s="45"/>
      <c r="H64" s="42"/>
    </row>
    <row r="65" spans="1:8" ht="15.75">
      <c r="A65" s="693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5" r:id="rId1"/>
  <rowBreaks count="1" manualBreakCount="1">
    <brk id="63" max="3" man="1"/>
  </rowBreaks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30.09.2023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1">
        <f>'1-Баланс'!H18</f>
        <v>9995</v>
      </c>
      <c r="D13" s="581">
        <f>'1-Баланс'!H20</f>
        <v>0</v>
      </c>
      <c r="E13" s="581">
        <f>'1-Баланс'!H21</f>
        <v>0</v>
      </c>
      <c r="F13" s="581">
        <f>'1-Баланс'!H23</f>
        <v>999</v>
      </c>
      <c r="G13" s="581">
        <f>'1-Баланс'!H24</f>
        <v>0</v>
      </c>
      <c r="H13" s="582"/>
      <c r="I13" s="581">
        <f>'1-Баланс'!H29+'1-Баланс'!H32</f>
        <v>7812</v>
      </c>
      <c r="J13" s="581">
        <f>'1-Баланс'!H30+'1-Баланс'!H33</f>
        <v>0</v>
      </c>
      <c r="K13" s="582"/>
      <c r="L13" s="581">
        <f>SUM(C13:K13)</f>
        <v>18806</v>
      </c>
      <c r="M13" s="583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1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1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9995</v>
      </c>
      <c r="D17" s="650">
        <f aca="true" t="shared" si="2" ref="D17:M17">D13+D14</f>
        <v>0</v>
      </c>
      <c r="E17" s="650">
        <f t="shared" si="2"/>
        <v>0</v>
      </c>
      <c r="F17" s="650">
        <f t="shared" si="2"/>
        <v>999</v>
      </c>
      <c r="G17" s="650">
        <f t="shared" si="2"/>
        <v>0</v>
      </c>
      <c r="H17" s="650">
        <f t="shared" si="2"/>
        <v>0</v>
      </c>
      <c r="I17" s="650">
        <f t="shared" si="2"/>
        <v>7812</v>
      </c>
      <c r="J17" s="650">
        <f t="shared" si="2"/>
        <v>0</v>
      </c>
      <c r="K17" s="650">
        <f t="shared" si="2"/>
        <v>0</v>
      </c>
      <c r="L17" s="581">
        <f t="shared" si="1"/>
        <v>18806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1">
        <f>+'1-Баланс'!G32</f>
        <v>194</v>
      </c>
      <c r="J18" s="581">
        <f>+'1-Баланс'!G33</f>
        <v>0</v>
      </c>
      <c r="K18" s="582"/>
      <c r="L18" s="581">
        <f t="shared" si="1"/>
        <v>194</v>
      </c>
      <c r="M18" s="635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1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1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81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1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1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1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1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1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1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1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1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1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9995</v>
      </c>
      <c r="D31" s="650">
        <f aca="true" t="shared" si="6" ref="D31:M31">D19+D22+D23+D26+D30+D29+D17+D18</f>
        <v>0</v>
      </c>
      <c r="E31" s="650">
        <f t="shared" si="6"/>
        <v>0</v>
      </c>
      <c r="F31" s="650">
        <f t="shared" si="6"/>
        <v>999</v>
      </c>
      <c r="G31" s="650">
        <f t="shared" si="6"/>
        <v>0</v>
      </c>
      <c r="H31" s="650">
        <f t="shared" si="6"/>
        <v>0</v>
      </c>
      <c r="I31" s="650">
        <f t="shared" si="6"/>
        <v>8006</v>
      </c>
      <c r="J31" s="650">
        <f t="shared" si="6"/>
        <v>0</v>
      </c>
      <c r="K31" s="650">
        <f t="shared" si="6"/>
        <v>0</v>
      </c>
      <c r="L31" s="581">
        <f t="shared" si="1"/>
        <v>19000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1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4">
        <f aca="true" t="shared" si="7" ref="C34:K34">C31+C32+C33</f>
        <v>9995</v>
      </c>
      <c r="D34" s="584">
        <f t="shared" si="7"/>
        <v>0</v>
      </c>
      <c r="E34" s="584">
        <f t="shared" si="7"/>
        <v>0</v>
      </c>
      <c r="F34" s="584">
        <f t="shared" si="7"/>
        <v>999</v>
      </c>
      <c r="G34" s="584">
        <f t="shared" si="7"/>
        <v>0</v>
      </c>
      <c r="H34" s="584">
        <f t="shared" si="7"/>
        <v>0</v>
      </c>
      <c r="I34" s="584">
        <f t="shared" si="7"/>
        <v>8006</v>
      </c>
      <c r="J34" s="584">
        <f t="shared" si="7"/>
        <v>0</v>
      </c>
      <c r="K34" s="584">
        <f t="shared" si="7"/>
        <v>0</v>
      </c>
      <c r="L34" s="648">
        <f t="shared" si="1"/>
        <v>19000</v>
      </c>
      <c r="M34" s="585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700">
        <f>pdeReportingDate</f>
        <v>45229</v>
      </c>
      <c r="C38" s="700"/>
      <c r="D38" s="700"/>
      <c r="E38" s="700"/>
      <c r="F38" s="700"/>
      <c r="G38" s="700"/>
      <c r="H38" s="700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1" t="str">
        <f>authorName</f>
        <v>Сузан Басри</v>
      </c>
      <c r="C40" s="701"/>
      <c r="D40" s="701"/>
      <c r="E40" s="701"/>
      <c r="F40" s="701"/>
      <c r="G40" s="701"/>
      <c r="H40" s="701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3"/>
      <c r="B43" s="699" t="s">
        <v>977</v>
      </c>
      <c r="C43" s="699"/>
      <c r="D43" s="699"/>
      <c r="E43" s="699"/>
      <c r="F43" s="572"/>
      <c r="G43" s="45"/>
      <c r="H43" s="42"/>
      <c r="M43" s="169"/>
    </row>
    <row r="44" spans="1:13" ht="15.75">
      <c r="A44" s="693"/>
      <c r="B44" s="699" t="s">
        <v>977</v>
      </c>
      <c r="C44" s="699"/>
      <c r="D44" s="699"/>
      <c r="E44" s="699"/>
      <c r="F44" s="572"/>
      <c r="G44" s="45"/>
      <c r="H44" s="42"/>
      <c r="M44" s="169"/>
    </row>
    <row r="45" spans="1:13" ht="15.75">
      <c r="A45" s="693"/>
      <c r="B45" s="699" t="s">
        <v>977</v>
      </c>
      <c r="C45" s="699"/>
      <c r="D45" s="699"/>
      <c r="E45" s="699"/>
      <c r="F45" s="572"/>
      <c r="G45" s="45"/>
      <c r="H45" s="42"/>
      <c r="M45" s="169"/>
    </row>
    <row r="46" spans="1:13" ht="15.75">
      <c r="A46" s="693"/>
      <c r="B46" s="699" t="s">
        <v>977</v>
      </c>
      <c r="C46" s="699"/>
      <c r="D46" s="699"/>
      <c r="E46" s="699"/>
      <c r="F46" s="572"/>
      <c r="G46" s="45"/>
      <c r="H46" s="42"/>
      <c r="M46" s="169"/>
    </row>
    <row r="47" spans="1:13" ht="15.75">
      <c r="A47" s="693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3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3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30.09.2023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996</v>
      </c>
      <c r="B12" s="677"/>
      <c r="C12" s="92">
        <v>9716</v>
      </c>
      <c r="D12" s="92">
        <v>51</v>
      </c>
      <c r="E12" s="92">
        <v>9716</v>
      </c>
      <c r="F12" s="467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7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7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7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7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7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7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9716</v>
      </c>
      <c r="D27" s="470"/>
      <c r="E27" s="470">
        <f>SUM(E12:E26)</f>
        <v>9716</v>
      </c>
      <c r="F27" s="470">
        <f>SUM(F12:F26)</f>
        <v>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9716</v>
      </c>
      <c r="D79" s="470"/>
      <c r="E79" s="470">
        <f>E78+E61+E44+E27</f>
        <v>9716</v>
      </c>
      <c r="F79" s="470">
        <f>F78+F61+F44+F27</f>
        <v>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>
        <v>1</v>
      </c>
      <c r="B82" s="677"/>
      <c r="C82" s="92"/>
      <c r="D82" s="92"/>
      <c r="E82" s="92"/>
      <c r="F82" s="467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0</v>
      </c>
      <c r="D97" s="470"/>
      <c r="E97" s="470">
        <f>SUM(E82:E96)</f>
        <v>0</v>
      </c>
      <c r="F97" s="470">
        <f>SUM(F82:F96)</f>
        <v>0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0</v>
      </c>
      <c r="D149" s="470"/>
      <c r="E149" s="470">
        <f>E148+E131+E114+E97</f>
        <v>0</v>
      </c>
      <c r="F149" s="470">
        <f>F148+F131+F114+F97</f>
        <v>0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700">
        <f>pdeReportingDate</f>
        <v>45229</v>
      </c>
      <c r="C151" s="700"/>
      <c r="D151" s="700"/>
      <c r="E151" s="700"/>
      <c r="F151" s="700"/>
      <c r="G151" s="700"/>
      <c r="H151" s="700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1" t="str">
        <f>authorName</f>
        <v>Сузан Басри</v>
      </c>
      <c r="C153" s="701"/>
      <c r="D153" s="701"/>
      <c r="E153" s="701"/>
      <c r="F153" s="701"/>
      <c r="G153" s="701"/>
      <c r="H153" s="701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3"/>
      <c r="B156" s="699" t="s">
        <v>977</v>
      </c>
      <c r="C156" s="699"/>
      <c r="D156" s="699"/>
      <c r="E156" s="699"/>
      <c r="F156" s="572"/>
      <c r="G156" s="45"/>
      <c r="H156" s="42"/>
    </row>
    <row r="157" spans="1:8" ht="15.75">
      <c r="A157" s="693"/>
      <c r="B157" s="699" t="s">
        <v>977</v>
      </c>
      <c r="C157" s="699"/>
      <c r="D157" s="699"/>
      <c r="E157" s="699"/>
      <c r="F157" s="572"/>
      <c r="G157" s="45"/>
      <c r="H157" s="42"/>
    </row>
    <row r="158" spans="1:8" ht="15.75">
      <c r="A158" s="693"/>
      <c r="B158" s="699" t="s">
        <v>977</v>
      </c>
      <c r="C158" s="699"/>
      <c r="D158" s="699"/>
      <c r="E158" s="699"/>
      <c r="F158" s="572"/>
      <c r="G158" s="45"/>
      <c r="H158" s="42"/>
    </row>
    <row r="159" spans="1:8" ht="15.75">
      <c r="A159" s="693"/>
      <c r="B159" s="699" t="s">
        <v>977</v>
      </c>
      <c r="C159" s="699"/>
      <c r="D159" s="699"/>
      <c r="E159" s="699"/>
      <c r="F159" s="572"/>
      <c r="G159" s="45"/>
      <c r="H159" s="42"/>
    </row>
    <row r="160" spans="1:8" ht="15.75">
      <c r="A160" s="693"/>
      <c r="B160" s="699"/>
      <c r="C160" s="699"/>
      <c r="D160" s="699"/>
      <c r="E160" s="699"/>
      <c r="F160" s="572"/>
      <c r="G160" s="45"/>
      <c r="H160" s="42"/>
    </row>
    <row r="161" spans="1:8" ht="15.75">
      <c r="A161" s="693"/>
      <c r="B161" s="699"/>
      <c r="C161" s="699"/>
      <c r="D161" s="699"/>
      <c r="E161" s="699"/>
      <c r="F161" s="572"/>
      <c r="G161" s="45"/>
      <c r="H161" s="42"/>
    </row>
    <row r="162" spans="1:8" ht="15.75">
      <c r="A162" s="693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55" zoomScaleNormal="5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/>
      <c r="E12" s="326"/>
      <c r="F12" s="326"/>
      <c r="G12" s="327">
        <f aca="true" t="shared" si="2" ref="G12:G42">D12+E12-F12</f>
        <v>0</v>
      </c>
      <c r="H12" s="326"/>
      <c r="I12" s="326"/>
      <c r="J12" s="327">
        <f aca="true" t="shared" si="3" ref="J12:J42">G12+H12-I12</f>
        <v>0</v>
      </c>
      <c r="K12" s="326"/>
      <c r="L12" s="326"/>
      <c r="M12" s="326"/>
      <c r="N12" s="327">
        <f aca="true" t="shared" si="4" ref="N12:N42">K12+L12-M12</f>
        <v>0</v>
      </c>
      <c r="O12" s="326"/>
      <c r="P12" s="326"/>
      <c r="Q12" s="327">
        <f t="shared" si="0"/>
        <v>0</v>
      </c>
      <c r="R12" s="338">
        <f t="shared" si="1"/>
        <v>0</v>
      </c>
    </row>
    <row r="13" spans="1:18" ht="15.75">
      <c r="A13" s="337" t="s">
        <v>527</v>
      </c>
      <c r="B13" s="319" t="s">
        <v>528</v>
      </c>
      <c r="C13" s="152" t="s">
        <v>529</v>
      </c>
      <c r="D13" s="326"/>
      <c r="E13" s="326"/>
      <c r="F13" s="326"/>
      <c r="G13" s="327">
        <f t="shared" si="2"/>
        <v>0</v>
      </c>
      <c r="H13" s="326"/>
      <c r="I13" s="326"/>
      <c r="J13" s="327">
        <f t="shared" si="3"/>
        <v>0</v>
      </c>
      <c r="K13" s="326"/>
      <c r="L13" s="326"/>
      <c r="M13" s="326"/>
      <c r="N13" s="327">
        <f t="shared" si="4"/>
        <v>0</v>
      </c>
      <c r="O13" s="326"/>
      <c r="P13" s="326"/>
      <c r="Q13" s="327">
        <f t="shared" si="0"/>
        <v>0</v>
      </c>
      <c r="R13" s="338">
        <f t="shared" si="1"/>
        <v>0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/>
      <c r="E15" s="326"/>
      <c r="F15" s="326"/>
      <c r="G15" s="327">
        <f t="shared" si="2"/>
        <v>0</v>
      </c>
      <c r="H15" s="326"/>
      <c r="I15" s="326"/>
      <c r="J15" s="327">
        <f t="shared" si="3"/>
        <v>0</v>
      </c>
      <c r="K15" s="326"/>
      <c r="L15" s="326"/>
      <c r="M15" s="326"/>
      <c r="N15" s="327">
        <f t="shared" si="4"/>
        <v>0</v>
      </c>
      <c r="O15" s="326"/>
      <c r="P15" s="326"/>
      <c r="Q15" s="327">
        <f t="shared" si="0"/>
        <v>0</v>
      </c>
      <c r="R15" s="338">
        <f t="shared" si="1"/>
        <v>0</v>
      </c>
    </row>
    <row r="16" spans="1:18" ht="15.75">
      <c r="A16" s="359" t="s">
        <v>838</v>
      </c>
      <c r="B16" s="319" t="s">
        <v>536</v>
      </c>
      <c r="C16" s="152" t="s">
        <v>537</v>
      </c>
      <c r="D16" s="326"/>
      <c r="E16" s="326"/>
      <c r="F16" s="326"/>
      <c r="G16" s="327">
        <f t="shared" si="2"/>
        <v>0</v>
      </c>
      <c r="H16" s="326"/>
      <c r="I16" s="326"/>
      <c r="J16" s="327">
        <f t="shared" si="3"/>
        <v>0</v>
      </c>
      <c r="K16" s="326"/>
      <c r="L16" s="326"/>
      <c r="M16" s="326"/>
      <c r="N16" s="327">
        <f t="shared" si="4"/>
        <v>0</v>
      </c>
      <c r="O16" s="326"/>
      <c r="P16" s="326"/>
      <c r="Q16" s="327">
        <f t="shared" si="0"/>
        <v>0</v>
      </c>
      <c r="R16" s="338">
        <f t="shared" si="1"/>
        <v>0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/>
      <c r="E17" s="326"/>
      <c r="F17" s="326"/>
      <c r="G17" s="327">
        <f t="shared" si="2"/>
        <v>0</v>
      </c>
      <c r="H17" s="326"/>
      <c r="I17" s="326"/>
      <c r="J17" s="327">
        <f t="shared" si="3"/>
        <v>0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/>
      <c r="E18" s="326"/>
      <c r="F18" s="326"/>
      <c r="G18" s="327">
        <f t="shared" si="2"/>
        <v>0</v>
      </c>
      <c r="H18" s="326"/>
      <c r="I18" s="326"/>
      <c r="J18" s="327">
        <f t="shared" si="3"/>
        <v>0</v>
      </c>
      <c r="K18" s="326"/>
      <c r="L18" s="326"/>
      <c r="M18" s="326"/>
      <c r="N18" s="327">
        <f t="shared" si="4"/>
        <v>0</v>
      </c>
      <c r="O18" s="326"/>
      <c r="P18" s="326"/>
      <c r="Q18" s="327">
        <f t="shared" si="0"/>
        <v>0</v>
      </c>
      <c r="R18" s="338">
        <f t="shared" si="1"/>
        <v>0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0</v>
      </c>
      <c r="E19" s="328">
        <f>SUM(E11:E18)</f>
        <v>0</v>
      </c>
      <c r="F19" s="328">
        <f>SUM(F11:F18)</f>
        <v>0</v>
      </c>
      <c r="G19" s="327">
        <f t="shared" si="2"/>
        <v>0</v>
      </c>
      <c r="H19" s="328">
        <f>SUM(H11:H18)</f>
        <v>0</v>
      </c>
      <c r="I19" s="328">
        <f>SUM(I11:I18)</f>
        <v>0</v>
      </c>
      <c r="J19" s="327">
        <f t="shared" si="3"/>
        <v>0</v>
      </c>
      <c r="K19" s="328">
        <f>SUM(K11:K18)</f>
        <v>0</v>
      </c>
      <c r="L19" s="328">
        <f>SUM(L11:L18)</f>
        <v>0</v>
      </c>
      <c r="M19" s="328">
        <f>SUM(M11:M18)</f>
        <v>0</v>
      </c>
      <c r="N19" s="327">
        <f t="shared" si="4"/>
        <v>0</v>
      </c>
      <c r="O19" s="328">
        <f>SUM(O11:O18)</f>
        <v>0</v>
      </c>
      <c r="P19" s="328">
        <f>SUM(P11:P18)</f>
        <v>0</v>
      </c>
      <c r="Q19" s="327">
        <f t="shared" si="0"/>
        <v>0</v>
      </c>
      <c r="R19" s="338">
        <f t="shared" si="1"/>
        <v>0</v>
      </c>
    </row>
    <row r="20" spans="1:18" ht="15.75">
      <c r="A20" s="339" t="s">
        <v>840</v>
      </c>
      <c r="B20" s="321" t="s">
        <v>546</v>
      </c>
      <c r="C20" s="156" t="s">
        <v>547</v>
      </c>
      <c r="D20" s="326"/>
      <c r="E20" s="326"/>
      <c r="F20" s="326"/>
      <c r="G20" s="327">
        <f t="shared" si="2"/>
        <v>0</v>
      </c>
      <c r="H20" s="326"/>
      <c r="I20" s="326"/>
      <c r="J20" s="327">
        <f t="shared" si="3"/>
        <v>0</v>
      </c>
      <c r="K20" s="326"/>
      <c r="L20" s="326"/>
      <c r="M20" s="326"/>
      <c r="N20" s="327">
        <f t="shared" si="4"/>
        <v>0</v>
      </c>
      <c r="O20" s="326"/>
      <c r="P20" s="326"/>
      <c r="Q20" s="327">
        <f t="shared" si="0"/>
        <v>0</v>
      </c>
      <c r="R20" s="338">
        <f t="shared" si="1"/>
        <v>0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/>
      <c r="E24" s="326"/>
      <c r="F24" s="326"/>
      <c r="G24" s="327">
        <f t="shared" si="2"/>
        <v>0</v>
      </c>
      <c r="H24" s="326"/>
      <c r="I24" s="326"/>
      <c r="J24" s="327">
        <f t="shared" si="3"/>
        <v>0</v>
      </c>
      <c r="K24" s="326"/>
      <c r="L24" s="326"/>
      <c r="M24" s="326"/>
      <c r="N24" s="327">
        <f t="shared" si="4"/>
        <v>0</v>
      </c>
      <c r="O24" s="326"/>
      <c r="P24" s="326"/>
      <c r="Q24" s="327">
        <f t="shared" si="0"/>
        <v>0</v>
      </c>
      <c r="R24" s="338">
        <f t="shared" si="1"/>
        <v>0</v>
      </c>
    </row>
    <row r="25" spans="1:18" ht="15.75">
      <c r="A25" s="337" t="s">
        <v>524</v>
      </c>
      <c r="B25" s="319" t="s">
        <v>554</v>
      </c>
      <c r="C25" s="152" t="s">
        <v>555</v>
      </c>
      <c r="D25" s="326"/>
      <c r="E25" s="326"/>
      <c r="F25" s="326"/>
      <c r="G25" s="327">
        <f t="shared" si="2"/>
        <v>0</v>
      </c>
      <c r="H25" s="326"/>
      <c r="I25" s="326"/>
      <c r="J25" s="327">
        <f t="shared" si="3"/>
        <v>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/>
      <c r="E26" s="326"/>
      <c r="F26" s="326"/>
      <c r="G26" s="327">
        <f t="shared" si="2"/>
        <v>0</v>
      </c>
      <c r="H26" s="326"/>
      <c r="I26" s="326"/>
      <c r="J26" s="327">
        <f t="shared" si="3"/>
        <v>0</v>
      </c>
      <c r="K26" s="326"/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0</v>
      </c>
    </row>
    <row r="27" spans="1:18" ht="15.75">
      <c r="A27" s="337" t="s">
        <v>530</v>
      </c>
      <c r="B27" s="157" t="s">
        <v>542</v>
      </c>
      <c r="C27" s="152" t="s">
        <v>558</v>
      </c>
      <c r="D27" s="326"/>
      <c r="E27" s="326"/>
      <c r="F27" s="326"/>
      <c r="G27" s="327">
        <f t="shared" si="2"/>
        <v>0</v>
      </c>
      <c r="H27" s="326"/>
      <c r="I27" s="326"/>
      <c r="J27" s="327">
        <f t="shared" si="3"/>
        <v>0</v>
      </c>
      <c r="K27" s="326"/>
      <c r="L27" s="326"/>
      <c r="M27" s="326"/>
      <c r="N27" s="327">
        <f t="shared" si="4"/>
        <v>0</v>
      </c>
      <c r="O27" s="326"/>
      <c r="P27" s="326"/>
      <c r="Q27" s="327">
        <f t="shared" si="0"/>
        <v>0</v>
      </c>
      <c r="R27" s="338">
        <f t="shared" si="1"/>
        <v>0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0</v>
      </c>
      <c r="E28" s="330">
        <f aca="true" t="shared" si="5" ref="E28:P28">SUM(E24:E27)</f>
        <v>0</v>
      </c>
      <c r="F28" s="330">
        <f t="shared" si="5"/>
        <v>0</v>
      </c>
      <c r="G28" s="331">
        <f t="shared" si="2"/>
        <v>0</v>
      </c>
      <c r="H28" s="330">
        <f t="shared" si="5"/>
        <v>0</v>
      </c>
      <c r="I28" s="330">
        <f t="shared" si="5"/>
        <v>0</v>
      </c>
      <c r="J28" s="331">
        <f t="shared" si="3"/>
        <v>0</v>
      </c>
      <c r="K28" s="330">
        <f t="shared" si="5"/>
        <v>0</v>
      </c>
      <c r="L28" s="330">
        <f t="shared" si="5"/>
        <v>0</v>
      </c>
      <c r="M28" s="330">
        <f t="shared" si="5"/>
        <v>0</v>
      </c>
      <c r="N28" s="331">
        <f t="shared" si="4"/>
        <v>0</v>
      </c>
      <c r="O28" s="330">
        <f t="shared" si="5"/>
        <v>0</v>
      </c>
      <c r="P28" s="330">
        <f t="shared" si="5"/>
        <v>0</v>
      </c>
      <c r="Q28" s="331">
        <f t="shared" si="0"/>
        <v>0</v>
      </c>
      <c r="R28" s="341">
        <f t="shared" si="1"/>
        <v>0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9716</v>
      </c>
      <c r="E30" s="333">
        <f aca="true" t="shared" si="6" ref="E30:P30">SUM(E31:E34)</f>
        <v>0</v>
      </c>
      <c r="F30" s="333">
        <f t="shared" si="6"/>
        <v>0</v>
      </c>
      <c r="G30" s="334">
        <f t="shared" si="2"/>
        <v>9716</v>
      </c>
      <c r="H30" s="333">
        <f t="shared" si="6"/>
        <v>0</v>
      </c>
      <c r="I30" s="333">
        <f t="shared" si="6"/>
        <v>0</v>
      </c>
      <c r="J30" s="334">
        <f t="shared" si="3"/>
        <v>9716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9716</v>
      </c>
    </row>
    <row r="31" spans="1:18" ht="15.75">
      <c r="A31" s="337"/>
      <c r="B31" s="319" t="s">
        <v>108</v>
      </c>
      <c r="C31" s="152" t="s">
        <v>563</v>
      </c>
      <c r="D31" s="326">
        <v>9716</v>
      </c>
      <c r="E31" s="326"/>
      <c r="F31" s="326"/>
      <c r="G31" s="327">
        <f t="shared" si="2"/>
        <v>9716</v>
      </c>
      <c r="H31" s="326"/>
      <c r="I31" s="326"/>
      <c r="J31" s="327">
        <f t="shared" si="3"/>
        <v>9716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9716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9716</v>
      </c>
      <c r="E41" s="328">
        <f aca="true" t="shared" si="10" ref="E41:P41">E30+E35+E40</f>
        <v>0</v>
      </c>
      <c r="F41" s="328">
        <f t="shared" si="10"/>
        <v>0</v>
      </c>
      <c r="G41" s="327">
        <f t="shared" si="2"/>
        <v>9716</v>
      </c>
      <c r="H41" s="328">
        <f t="shared" si="10"/>
        <v>0</v>
      </c>
      <c r="I41" s="328">
        <f t="shared" si="10"/>
        <v>0</v>
      </c>
      <c r="J41" s="327">
        <f t="shared" si="3"/>
        <v>9716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9716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9716</v>
      </c>
      <c r="E43" s="347">
        <f>E19+E20+E22+E28+E41+E42</f>
        <v>0</v>
      </c>
      <c r="F43" s="347">
        <f aca="true" t="shared" si="11" ref="F43:R43">F19+F20+F22+F28+F41+F42</f>
        <v>0</v>
      </c>
      <c r="G43" s="347">
        <f t="shared" si="11"/>
        <v>9716</v>
      </c>
      <c r="H43" s="347">
        <f t="shared" si="11"/>
        <v>0</v>
      </c>
      <c r="I43" s="347">
        <f t="shared" si="11"/>
        <v>0</v>
      </c>
      <c r="J43" s="347">
        <f t="shared" si="11"/>
        <v>9716</v>
      </c>
      <c r="K43" s="347">
        <f t="shared" si="11"/>
        <v>0</v>
      </c>
      <c r="L43" s="347">
        <f t="shared" si="11"/>
        <v>0</v>
      </c>
      <c r="M43" s="347">
        <f t="shared" si="11"/>
        <v>0</v>
      </c>
      <c r="N43" s="347">
        <f t="shared" si="11"/>
        <v>0</v>
      </c>
      <c r="O43" s="347">
        <f t="shared" si="11"/>
        <v>0</v>
      </c>
      <c r="P43" s="347">
        <f t="shared" si="11"/>
        <v>0</v>
      </c>
      <c r="Q43" s="347">
        <f t="shared" si="11"/>
        <v>0</v>
      </c>
      <c r="R43" s="348">
        <f t="shared" si="11"/>
        <v>9716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700">
        <f>pdeReportingDate</f>
        <v>45229</v>
      </c>
      <c r="D46" s="700"/>
      <c r="E46" s="700"/>
      <c r="F46" s="700"/>
      <c r="G46" s="700"/>
      <c r="H46" s="700"/>
      <c r="I46" s="700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1" t="str">
        <f>authorName</f>
        <v>Сузан Басри</v>
      </c>
      <c r="D48" s="701"/>
      <c r="E48" s="701"/>
      <c r="F48" s="701"/>
      <c r="G48" s="701"/>
      <c r="H48" s="701"/>
      <c r="I48" s="701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2"/>
      <c r="D50" s="702"/>
      <c r="E50" s="702"/>
      <c r="F50" s="702"/>
      <c r="G50" s="702"/>
      <c r="H50" s="702"/>
      <c r="I50" s="702"/>
    </row>
    <row r="51" spans="2:9" ht="15.75">
      <c r="B51" s="693"/>
      <c r="C51" s="699" t="s">
        <v>977</v>
      </c>
      <c r="D51" s="699"/>
      <c r="E51" s="699"/>
      <c r="F51" s="699"/>
      <c r="G51" s="572"/>
      <c r="H51" s="45"/>
      <c r="I51" s="42"/>
    </row>
    <row r="52" spans="2:9" ht="15.75">
      <c r="B52" s="693"/>
      <c r="C52" s="699" t="s">
        <v>977</v>
      </c>
      <c r="D52" s="699"/>
      <c r="E52" s="699"/>
      <c r="F52" s="699"/>
      <c r="G52" s="572"/>
      <c r="H52" s="45"/>
      <c r="I52" s="42"/>
    </row>
    <row r="53" spans="2:9" ht="15.75">
      <c r="B53" s="693"/>
      <c r="C53" s="699" t="s">
        <v>977</v>
      </c>
      <c r="D53" s="699"/>
      <c r="E53" s="699"/>
      <c r="F53" s="699"/>
      <c r="G53" s="572"/>
      <c r="H53" s="45"/>
      <c r="I53" s="42"/>
    </row>
    <row r="54" spans="2:9" ht="15.75">
      <c r="B54" s="693"/>
      <c r="C54" s="699" t="s">
        <v>977</v>
      </c>
      <c r="D54" s="699"/>
      <c r="E54" s="699"/>
      <c r="F54" s="699"/>
      <c r="G54" s="572"/>
      <c r="H54" s="45"/>
      <c r="I54" s="42"/>
    </row>
    <row r="55" spans="2:9" ht="15.75">
      <c r="B55" s="693"/>
      <c r="C55" s="699"/>
      <c r="D55" s="699"/>
      <c r="E55" s="699"/>
      <c r="F55" s="699"/>
      <c r="G55" s="572"/>
      <c r="H55" s="45"/>
      <c r="I55" s="42"/>
    </row>
    <row r="56" spans="2:9" ht="15.75">
      <c r="B56" s="693"/>
      <c r="C56" s="699"/>
      <c r="D56" s="699"/>
      <c r="E56" s="699"/>
      <c r="F56" s="699"/>
      <c r="G56" s="572"/>
      <c r="H56" s="45"/>
      <c r="I56" s="42"/>
    </row>
    <row r="57" spans="2:9" ht="15.75">
      <c r="B57" s="693"/>
      <c r="C57" s="699"/>
      <c r="D57" s="699"/>
      <c r="E57" s="699"/>
      <c r="F57" s="699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30.09.2023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>
        <f>+'1-Баланс'!C49</f>
        <v>932</v>
      </c>
      <c r="D17" s="366"/>
      <c r="E17" s="367">
        <f t="shared" si="0"/>
        <v>932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>
        <f>'1-Баланс'!C51</f>
        <v>0</v>
      </c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932</v>
      </c>
      <c r="D21" s="438">
        <f>D13+D17+D18</f>
        <v>0</v>
      </c>
      <c r="E21" s="439">
        <f>E13+E17+E18</f>
        <v>932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0</v>
      </c>
      <c r="D26" s="360">
        <f>SUM(D27:D29)</f>
        <v>0</v>
      </c>
      <c r="E26" s="367">
        <f>SUM(E27:E29)</f>
        <v>0</v>
      </c>
      <c r="F26" s="133"/>
    </row>
    <row r="27" spans="1:6" ht="15.75">
      <c r="A27" s="368" t="s">
        <v>617</v>
      </c>
      <c r="B27" s="135" t="s">
        <v>618</v>
      </c>
      <c r="C27" s="366"/>
      <c r="D27" s="366"/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/>
      <c r="D28" s="366"/>
      <c r="E28" s="367">
        <f t="shared" si="0"/>
        <v>0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f>D30</f>
        <v>0</v>
      </c>
      <c r="D30" s="366">
        <f>'1-Баланс'!C69</f>
        <v>0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>
        <f>D31</f>
        <v>450</v>
      </c>
      <c r="D31" s="366">
        <f>'1-Баланс'!C70</f>
        <v>450</v>
      </c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>
        <f>D32</f>
        <v>6535</v>
      </c>
      <c r="D32" s="366">
        <f>'1-Баланс'!C71</f>
        <v>6535</v>
      </c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38</v>
      </c>
      <c r="D40" s="360">
        <f>SUM(D41:D44)</f>
        <v>38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f>'1-Баланс'!C75</f>
        <v>38</v>
      </c>
      <c r="D44" s="366">
        <f>C44</f>
        <v>38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7023</v>
      </c>
      <c r="D45" s="436">
        <f>D26+D30+D31+D33+D32+D34+D35+D40</f>
        <v>7023</v>
      </c>
      <c r="E45" s="437">
        <f>E26+E30+E31+E33+E32+E34+E35+E40</f>
        <v>0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7955</v>
      </c>
      <c r="D46" s="442">
        <f>D45+D23+D21+D11</f>
        <v>7023</v>
      </c>
      <c r="E46" s="443">
        <f>E45+E23+E21+E11</f>
        <v>932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>
        <f>'1-Баланс'!G48</f>
        <v>7995</v>
      </c>
      <c r="D65" s="197"/>
      <c r="E65" s="136">
        <f t="shared" si="1"/>
        <v>7995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7995</v>
      </c>
      <c r="D68" s="433">
        <f>D54+D58+D63+D64+D65+D66</f>
        <v>0</v>
      </c>
      <c r="E68" s="434">
        <f t="shared" si="1"/>
        <v>7995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f>'1-Баланс'!G54</f>
        <v>1727</v>
      </c>
      <c r="D70" s="197"/>
      <c r="E70" s="136">
        <f t="shared" si="1"/>
        <v>1727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f>'1-Баланс'!G59</f>
        <v>0</v>
      </c>
      <c r="D78" s="197">
        <f>C78</f>
        <v>0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4192</v>
      </c>
      <c r="D82" s="138">
        <f>SUM(D83:D86)</f>
        <v>4192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>
        <f>'1-Баланс'!G60</f>
        <v>4192</v>
      </c>
      <c r="D84" s="197">
        <f>C84</f>
        <v>4192</v>
      </c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35522</v>
      </c>
      <c r="D87" s="134">
        <f>SUM(D88:D92)+D96</f>
        <v>35522</v>
      </c>
      <c r="E87" s="134">
        <f>SUM(E88:E92)+E96</f>
        <v>0</v>
      </c>
      <c r="F87" s="395">
        <f>SUM(F88:F92)+F96</f>
        <v>27735</v>
      </c>
    </row>
    <row r="88" spans="1:6" ht="15.75">
      <c r="A88" s="368" t="s">
        <v>719</v>
      </c>
      <c r="B88" s="135" t="s">
        <v>720</v>
      </c>
      <c r="C88" s="197">
        <f>'1-Баланс'!G63</f>
        <v>13339</v>
      </c>
      <c r="D88" s="197">
        <f>+C88</f>
        <v>13339</v>
      </c>
      <c r="E88" s="136">
        <f t="shared" si="1"/>
        <v>0</v>
      </c>
      <c r="F88" s="196">
        <v>27735</v>
      </c>
    </row>
    <row r="89" spans="1:6" ht="15.75">
      <c r="A89" s="368" t="s">
        <v>721</v>
      </c>
      <c r="B89" s="135" t="s">
        <v>722</v>
      </c>
      <c r="C89" s="197">
        <f>'1-Баланс'!G64</f>
        <v>8</v>
      </c>
      <c r="D89" s="197">
        <f>C89</f>
        <v>8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>
        <f>'1-Баланс'!G65</f>
        <v>22171</v>
      </c>
      <c r="D90" s="197">
        <f>C90</f>
        <v>22171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f>'1-Баланс'!G66</f>
        <v>3</v>
      </c>
      <c r="D91" s="197">
        <f>C91</f>
        <v>3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39714</v>
      </c>
      <c r="D98" s="431">
        <f>D87+D82+D77+D73+D97</f>
        <v>39714</v>
      </c>
      <c r="E98" s="431">
        <f>E87+E82+E77+E73+E97</f>
        <v>0</v>
      </c>
      <c r="F98" s="432">
        <f>F87+F82+F77+F73+F97</f>
        <v>27735</v>
      </c>
    </row>
    <row r="99" spans="1:6" ht="16.5" thickBot="1">
      <c r="A99" s="410" t="s">
        <v>739</v>
      </c>
      <c r="B99" s="411" t="s">
        <v>740</v>
      </c>
      <c r="C99" s="425">
        <f>C98+C70+C68</f>
        <v>49436</v>
      </c>
      <c r="D99" s="425">
        <f>D98+D70+D68</f>
        <v>39714</v>
      </c>
      <c r="E99" s="425">
        <f>E98+E70+E68</f>
        <v>9722</v>
      </c>
      <c r="F99" s="426">
        <f>F98+F70+F68</f>
        <v>27735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/>
      <c r="D106" s="280"/>
      <c r="E106" s="280"/>
      <c r="F106" s="421">
        <f>C106+D106-E106</f>
        <v>0</v>
      </c>
    </row>
    <row r="107" spans="1:6" ht="16.5" thickBot="1">
      <c r="A107" s="416" t="s">
        <v>752</v>
      </c>
      <c r="B107" s="422" t="s">
        <v>753</v>
      </c>
      <c r="C107" s="423">
        <f>SUM(C104:C106)</f>
        <v>0</v>
      </c>
      <c r="D107" s="423">
        <f>SUM(D104:D106)</f>
        <v>0</v>
      </c>
      <c r="E107" s="423">
        <f>SUM(E104:E106)</f>
        <v>0</v>
      </c>
      <c r="F107" s="424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700">
        <f>pdeReportingDate</f>
        <v>45229</v>
      </c>
      <c r="C111" s="700"/>
      <c r="D111" s="700"/>
      <c r="E111" s="700"/>
      <c r="F111" s="700"/>
      <c r="G111" s="52"/>
      <c r="H111" s="52"/>
    </row>
    <row r="112" spans="1:8" ht="15.75">
      <c r="A112" s="691"/>
      <c r="B112" s="700"/>
      <c r="C112" s="700"/>
      <c r="D112" s="700"/>
      <c r="E112" s="700"/>
      <c r="F112" s="700"/>
      <c r="G112" s="52"/>
      <c r="H112" s="52"/>
    </row>
    <row r="113" spans="1:8" ht="15.75">
      <c r="A113" s="692" t="s">
        <v>8</v>
      </c>
      <c r="B113" s="701" t="str">
        <f>authorName</f>
        <v>Сузан Басри</v>
      </c>
      <c r="C113" s="701"/>
      <c r="D113" s="701"/>
      <c r="E113" s="701"/>
      <c r="F113" s="701"/>
      <c r="G113" s="80"/>
      <c r="H113" s="80"/>
    </row>
    <row r="114" spans="1:8" ht="15.75">
      <c r="A114" s="692"/>
      <c r="B114" s="701"/>
      <c r="C114" s="701"/>
      <c r="D114" s="701"/>
      <c r="E114" s="701"/>
      <c r="F114" s="701"/>
      <c r="G114" s="80"/>
      <c r="H114" s="80"/>
    </row>
    <row r="115" spans="1:8" ht="15.75">
      <c r="A115" s="692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3"/>
      <c r="B116" s="699" t="s">
        <v>977</v>
      </c>
      <c r="C116" s="699"/>
      <c r="D116" s="699"/>
      <c r="E116" s="699"/>
      <c r="F116" s="699"/>
      <c r="G116" s="693"/>
      <c r="H116" s="693"/>
    </row>
    <row r="117" spans="1:8" ht="15.75" customHeight="1">
      <c r="A117" s="693"/>
      <c r="B117" s="699" t="s">
        <v>977</v>
      </c>
      <c r="C117" s="699"/>
      <c r="D117" s="699"/>
      <c r="E117" s="699"/>
      <c r="F117" s="699"/>
      <c r="G117" s="693"/>
      <c r="H117" s="693"/>
    </row>
    <row r="118" spans="1:8" ht="15.75" customHeight="1">
      <c r="A118" s="693"/>
      <c r="B118" s="699" t="s">
        <v>977</v>
      </c>
      <c r="C118" s="699"/>
      <c r="D118" s="699"/>
      <c r="E118" s="699"/>
      <c r="F118" s="699"/>
      <c r="G118" s="693"/>
      <c r="H118" s="693"/>
    </row>
    <row r="119" spans="1:8" ht="15.75" customHeight="1">
      <c r="A119" s="693"/>
      <c r="B119" s="699" t="s">
        <v>977</v>
      </c>
      <c r="C119" s="699"/>
      <c r="D119" s="699"/>
      <c r="E119" s="699"/>
      <c r="F119" s="699"/>
      <c r="G119" s="693"/>
      <c r="H119" s="693"/>
    </row>
    <row r="120" spans="1:8" ht="15.75">
      <c r="A120" s="693"/>
      <c r="B120" s="699"/>
      <c r="C120" s="699"/>
      <c r="D120" s="699"/>
      <c r="E120" s="699"/>
      <c r="F120" s="699"/>
      <c r="G120" s="693"/>
      <c r="H120" s="693"/>
    </row>
    <row r="121" spans="1:8" ht="15.75">
      <c r="A121" s="693"/>
      <c r="B121" s="699"/>
      <c r="C121" s="699"/>
      <c r="D121" s="699"/>
      <c r="E121" s="699"/>
      <c r="F121" s="699"/>
      <c r="G121" s="693"/>
      <c r="H121" s="693"/>
    </row>
    <row r="122" spans="1:8" ht="15.75">
      <c r="A122" s="693"/>
      <c r="B122" s="699"/>
      <c r="C122" s="699"/>
      <c r="D122" s="699"/>
      <c r="E122" s="699"/>
      <c r="F122" s="699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>
        <v>925496</v>
      </c>
      <c r="D13" s="447"/>
      <c r="E13" s="447"/>
      <c r="F13" s="447">
        <v>9716</v>
      </c>
      <c r="G13" s="447"/>
      <c r="H13" s="447"/>
      <c r="I13" s="448">
        <f>F13+G13-H13</f>
        <v>9716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925496</v>
      </c>
      <c r="D18" s="454">
        <f t="shared" si="1"/>
        <v>0</v>
      </c>
      <c r="E18" s="454">
        <f t="shared" si="1"/>
        <v>0</v>
      </c>
      <c r="F18" s="454">
        <f t="shared" si="1"/>
        <v>9716</v>
      </c>
      <c r="G18" s="454">
        <f t="shared" si="1"/>
        <v>0</v>
      </c>
      <c r="H18" s="454">
        <f t="shared" si="1"/>
        <v>0</v>
      </c>
      <c r="I18" s="455">
        <f t="shared" si="0"/>
        <v>9716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>
        <v>515828826</v>
      </c>
      <c r="D20" s="447"/>
      <c r="E20" s="447"/>
      <c r="F20" s="447">
        <v>49257</v>
      </c>
      <c r="G20" s="447">
        <v>1473</v>
      </c>
      <c r="H20" s="447">
        <v>1</v>
      </c>
      <c r="I20" s="448">
        <f t="shared" si="0"/>
        <v>50729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/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>
        <v>4875</v>
      </c>
      <c r="D26" s="447"/>
      <c r="E26" s="447"/>
      <c r="F26" s="447">
        <v>6297</v>
      </c>
      <c r="G26" s="447">
        <v>46</v>
      </c>
      <c r="H26" s="447">
        <v>6314</v>
      </c>
      <c r="I26" s="448">
        <f t="shared" si="0"/>
        <v>29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515833701</v>
      </c>
      <c r="D27" s="454">
        <f t="shared" si="2"/>
        <v>0</v>
      </c>
      <c r="E27" s="454">
        <f t="shared" si="2"/>
        <v>0</v>
      </c>
      <c r="F27" s="454">
        <f t="shared" si="2"/>
        <v>55554</v>
      </c>
      <c r="G27" s="454">
        <f t="shared" si="2"/>
        <v>1519</v>
      </c>
      <c r="H27" s="454">
        <f t="shared" si="2"/>
        <v>6315</v>
      </c>
      <c r="I27" s="455">
        <f t="shared" si="0"/>
        <v>50758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700">
        <f>pdeReportingDate</f>
        <v>45229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1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2" t="s">
        <v>8</v>
      </c>
      <c r="B33" s="701" t="str">
        <f>authorName</f>
        <v>Сузан Басри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2"/>
      <c r="B34" s="737"/>
      <c r="C34" s="737"/>
      <c r="D34" s="737"/>
      <c r="E34" s="737"/>
      <c r="F34" s="737"/>
      <c r="G34" s="737"/>
      <c r="H34" s="737"/>
      <c r="I34" s="737"/>
    </row>
    <row r="35" spans="1:9" s="116" customFormat="1" ht="15.75">
      <c r="A35" s="692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3"/>
      <c r="B36" s="699" t="s">
        <v>977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3"/>
      <c r="B37" s="699" t="s">
        <v>977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3"/>
      <c r="B38" s="699" t="s">
        <v>977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3"/>
      <c r="B39" s="699" t="s">
        <v>977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3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3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3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Samuil Dimitrov</cp:lastModifiedBy>
  <cp:lastPrinted>2021-12-10T13:26:48Z</cp:lastPrinted>
  <dcterms:created xsi:type="dcterms:W3CDTF">2006-09-16T00:00:00Z</dcterms:created>
  <dcterms:modified xsi:type="dcterms:W3CDTF">2023-10-27T16:14:41Z</dcterms:modified>
  <cp:category/>
  <cp:version/>
  <cp:contentType/>
  <cp:contentStatus/>
</cp:coreProperties>
</file>